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ichData/rdrichvaluestructure.xml" ContentType="application/vnd.ms-excel.rdrichvaluestructure+xml"/>
  <Override PartName="/xl/richData/rdrichvalue.xml" ContentType="application/vnd.ms-excel.rdrichvalue+xml"/>
  <Override PartName="/xl/richData/rdRichValueTypes.xml" ContentType="application/vnd.ms-excel.rdrichvaluetyp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 defaultThemeVersion="124226"/>
  <bookViews>
    <workbookView xWindow="-105" yWindow="-105" windowWidth="23250" windowHeight="12450" activeTab="3"/>
  </bookViews>
  <sheets>
    <sheet name="Pagina1" sheetId="8" r:id="rId1"/>
    <sheet name="Statistica" sheetId="7" r:id="rId2"/>
    <sheet name="AN I" sheetId="2" r:id="rId3"/>
    <sheet name="AN II" sheetId="24" r:id="rId4"/>
    <sheet name="Disertatie" sheetId="27" r:id="rId5"/>
    <sheet name="Competențe" sheetId="17" r:id="rId6"/>
    <sheet name="Nomenclatoare" sheetId="16" r:id="rId7"/>
  </sheets>
  <definedNames>
    <definedName name="ciclul_de_studii">Nomenclatoare!#REF!</definedName>
    <definedName name="Coordonator">Nomenclatoare!#REF!</definedName>
    <definedName name="Decan">_xlfn.ANCHORARRAY(Nomenclatoare!$C$2)</definedName>
    <definedName name="Departament">Nomenclatoare!#REF!</definedName>
    <definedName name="dimsi" localSheetId="3">'AN II'!$B$4</definedName>
    <definedName name="dimsi" localSheetId="4">Disertatie!$B$4</definedName>
    <definedName name="dimsi">'AN I'!$B$4</definedName>
    <definedName name="Director">Nomenclatoare!#REF!</definedName>
    <definedName name="domeniu" localSheetId="3">'AN II'!$B$5</definedName>
    <definedName name="domeniu" localSheetId="4">Disertatie!$B$5</definedName>
    <definedName name="domeniu">'AN I'!$B$5</definedName>
    <definedName name="Domeniul">Nomenclatoare!#REF!</definedName>
    <definedName name="Facultatea">Nomenclatoare!#REF!</definedName>
    <definedName name="FACULTATEA_DE_INGINERIE">Nomenclatoare!#REF!</definedName>
    <definedName name="Forma">Nomenclatoare!#REF!</definedName>
    <definedName name="numerector">#REF!</definedName>
    <definedName name="_xlnm.Print_Area" localSheetId="2">'AN I'!$B$2:$T$70</definedName>
    <definedName name="_xlnm.Print_Area" localSheetId="3">'AN II'!$B$2:$T$65</definedName>
    <definedName name="_xlnm.Print_Area" localSheetId="5">Competențe!$A$1:$O$31</definedName>
    <definedName name="_xlnm.Print_Area" localSheetId="4">Disertatie!$B$2:$T$47</definedName>
    <definedName name="_xlnm.Print_Area" localSheetId="0">Pagina1!$A$1:$J$50</definedName>
    <definedName name="_xlnm.Print_Area" localSheetId="1">Statistica!$A$1:$M$62</definedName>
    <definedName name="Programul_de_studii">Nomenclatoare!#REF!</definedName>
    <definedName name="ProgStudii" localSheetId="3">'AN II'!$B$6</definedName>
    <definedName name="ProgStudii" localSheetId="4">Disertatie!$B$6</definedName>
    <definedName name="ProgStudii">'AN I'!$B$6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22" i="7" l="1"/>
  <c r="T47" i="7"/>
  <c r="X41" i="7"/>
  <c r="W41" i="7"/>
  <c r="R42" i="7"/>
  <c r="Q42" i="7"/>
  <c r="R41" i="7"/>
  <c r="Q41" i="7"/>
  <c r="X32" i="7"/>
  <c r="W32" i="7"/>
  <c r="T33" i="7"/>
  <c r="R33" i="7"/>
  <c r="Q33" i="7"/>
  <c r="Q32" i="7"/>
  <c r="AF23" i="7"/>
  <c r="AE23" i="7"/>
  <c r="AE21" i="7"/>
  <c r="AD23" i="7"/>
  <c r="AD22" i="7"/>
  <c r="AD21" i="7"/>
  <c r="AE22" i="7"/>
  <c r="R23" i="7"/>
  <c r="Y32" i="2" l="1"/>
  <c r="X32" i="2"/>
  <c r="S32" i="2"/>
  <c r="Q32" i="2"/>
  <c r="P32" i="2"/>
  <c r="R32" i="2" s="1"/>
  <c r="E32" i="2"/>
  <c r="Y31" i="2"/>
  <c r="X31" i="2"/>
  <c r="S31" i="2"/>
  <c r="Q31" i="2"/>
  <c r="P31" i="2"/>
  <c r="R31" i="2" s="1"/>
  <c r="E31" i="2"/>
  <c r="E16" i="27"/>
  <c r="E15" i="27"/>
  <c r="H30" i="17" l="1"/>
  <c r="H29" i="17"/>
  <c r="E46" i="27"/>
  <c r="E45" i="27"/>
  <c r="J43" i="27"/>
  <c r="B43" i="27"/>
  <c r="K42" i="27"/>
  <c r="E42" i="27"/>
  <c r="C42" i="27"/>
  <c r="O17" i="27"/>
  <c r="N17" i="27"/>
  <c r="M17" i="27"/>
  <c r="L17" i="27"/>
  <c r="K17" i="27"/>
  <c r="J17" i="27"/>
  <c r="I17" i="27"/>
  <c r="H17" i="27"/>
  <c r="G17" i="27"/>
  <c r="G18" i="27" s="1"/>
  <c r="Y16" i="27"/>
  <c r="X16" i="27"/>
  <c r="S16" i="27"/>
  <c r="Q16" i="27"/>
  <c r="P16" i="27"/>
  <c r="Y15" i="27"/>
  <c r="X15" i="27"/>
  <c r="S15" i="27"/>
  <c r="Q15" i="27"/>
  <c r="R15" i="27" s="1"/>
  <c r="P15" i="27"/>
  <c r="B15" i="27" a="1"/>
  <c r="B15" i="27" s="1"/>
  <c r="O7" i="27"/>
  <c r="B6" i="27"/>
  <c r="B5" i="27"/>
  <c r="B4" i="27"/>
  <c r="E16" i="24"/>
  <c r="E17" i="24"/>
  <c r="E18" i="24"/>
  <c r="E19" i="24"/>
  <c r="E20" i="24"/>
  <c r="E21" i="24"/>
  <c r="E22" i="24"/>
  <c r="E23" i="24"/>
  <c r="E24" i="24"/>
  <c r="E64" i="24"/>
  <c r="E63" i="24"/>
  <c r="J61" i="24"/>
  <c r="B61" i="24"/>
  <c r="K60" i="24"/>
  <c r="E60" i="24"/>
  <c r="C60" i="24"/>
  <c r="E69" i="2"/>
  <c r="E68" i="2"/>
  <c r="F61" i="7"/>
  <c r="F60" i="7"/>
  <c r="E28" i="2"/>
  <c r="E29" i="2"/>
  <c r="E30" i="2"/>
  <c r="E33" i="2"/>
  <c r="E34" i="2"/>
  <c r="E35" i="2"/>
  <c r="E36" i="2"/>
  <c r="E37" i="2"/>
  <c r="E55" i="2" l="1"/>
  <c r="E53" i="2"/>
  <c r="E54" i="2"/>
  <c r="E46" i="24"/>
  <c r="E45" i="24"/>
  <c r="E44" i="24"/>
  <c r="R16" i="27"/>
  <c r="R17" i="27" s="1"/>
  <c r="R18" i="27" s="1"/>
  <c r="Y17" i="27"/>
  <c r="P17" i="27"/>
  <c r="S17" i="27"/>
  <c r="X17" i="27"/>
  <c r="Q17" i="27"/>
  <c r="P18" i="27" s="1"/>
  <c r="J18" i="27"/>
  <c r="S23" i="7" l="1"/>
  <c r="W22" i="7" l="1"/>
  <c r="L7" i="17"/>
  <c r="W26" i="7" l="1"/>
  <c r="M28" i="17"/>
  <c r="A28" i="17"/>
  <c r="M27" i="17"/>
  <c r="D27" i="17"/>
  <c r="B27" i="17"/>
  <c r="C65" i="2"/>
  <c r="B66" i="2"/>
  <c r="J66" i="2"/>
  <c r="K65" i="2"/>
  <c r="H58" i="7"/>
  <c r="K57" i="7"/>
  <c r="A58" i="7"/>
  <c r="B57" i="7"/>
  <c r="E54" i="24"/>
  <c r="E53" i="24"/>
  <c r="B53" i="24" a="1"/>
  <c r="B53" i="24" s="1"/>
  <c r="E52" i="24"/>
  <c r="E51" i="24"/>
  <c r="B51" i="24" a="1"/>
  <c r="B51" i="24" s="1"/>
  <c r="E50" i="24"/>
  <c r="E49" i="24"/>
  <c r="B49" i="24" a="1"/>
  <c r="B49" i="24" s="1"/>
  <c r="E48" i="24"/>
  <c r="E47" i="24"/>
  <c r="B47" i="24" a="1"/>
  <c r="B47" i="24" s="1"/>
  <c r="E43" i="24"/>
  <c r="B43" i="24" a="1"/>
  <c r="B43" i="24" s="1"/>
  <c r="B41" i="24" a="1"/>
  <c r="B41" i="24" s="1"/>
  <c r="I35" i="24"/>
  <c r="O33" i="24"/>
  <c r="N33" i="24"/>
  <c r="M33" i="24"/>
  <c r="L33" i="24"/>
  <c r="K33" i="24"/>
  <c r="J33" i="24"/>
  <c r="I33" i="24"/>
  <c r="H33" i="24"/>
  <c r="G33" i="24"/>
  <c r="Y32" i="24"/>
  <c r="X32" i="24"/>
  <c r="Q32" i="24"/>
  <c r="P32" i="24"/>
  <c r="Y31" i="24"/>
  <c r="X31" i="24"/>
  <c r="Q31" i="24"/>
  <c r="P31" i="24"/>
  <c r="Y30" i="24"/>
  <c r="X30" i="24"/>
  <c r="S30" i="24"/>
  <c r="Q30" i="24"/>
  <c r="P30" i="24"/>
  <c r="Y29" i="24"/>
  <c r="X29" i="24"/>
  <c r="Q29" i="24"/>
  <c r="P29" i="24"/>
  <c r="Y28" i="24"/>
  <c r="X28" i="24"/>
  <c r="Q28" i="24"/>
  <c r="P28" i="24"/>
  <c r="B28" i="24" a="1"/>
  <c r="O25" i="24"/>
  <c r="N25" i="24"/>
  <c r="M25" i="24"/>
  <c r="L25" i="24"/>
  <c r="K25" i="24"/>
  <c r="J25" i="24"/>
  <c r="I25" i="24"/>
  <c r="H25" i="24"/>
  <c r="G25" i="24"/>
  <c r="Y24" i="24"/>
  <c r="X24" i="24"/>
  <c r="Q24" i="24"/>
  <c r="P24" i="24"/>
  <c r="Y23" i="24"/>
  <c r="X23" i="24"/>
  <c r="Q23" i="24"/>
  <c r="P23" i="24"/>
  <c r="R23" i="24" s="1"/>
  <c r="S23" i="24" s="1"/>
  <c r="Y22" i="24"/>
  <c r="X22" i="24"/>
  <c r="S22" i="24"/>
  <c r="Q22" i="24"/>
  <c r="P22" i="24"/>
  <c r="Y21" i="24"/>
  <c r="X21" i="24"/>
  <c r="S21" i="24"/>
  <c r="Q21" i="24"/>
  <c r="P21" i="24"/>
  <c r="Y20" i="24"/>
  <c r="X20" i="24"/>
  <c r="S20" i="24"/>
  <c r="Q20" i="24"/>
  <c r="P20" i="24"/>
  <c r="Y19" i="24"/>
  <c r="X19" i="24"/>
  <c r="S19" i="24"/>
  <c r="Q19" i="24"/>
  <c r="P19" i="24"/>
  <c r="Y18" i="24"/>
  <c r="X18" i="24"/>
  <c r="S18" i="24"/>
  <c r="Q18" i="24"/>
  <c r="P18" i="24"/>
  <c r="Y17" i="24"/>
  <c r="X17" i="24"/>
  <c r="Q17" i="24"/>
  <c r="P17" i="24"/>
  <c r="Y16" i="24"/>
  <c r="X16" i="24"/>
  <c r="Q16" i="24"/>
  <c r="P16" i="24"/>
  <c r="Y15" i="24"/>
  <c r="X15" i="24"/>
  <c r="Q15" i="24"/>
  <c r="P15" i="24"/>
  <c r="B15" i="24" a="1"/>
  <c r="B15" i="24" s="1"/>
  <c r="E15" i="24" s="1"/>
  <c r="O7" i="24"/>
  <c r="B6" i="24"/>
  <c r="B5" i="24"/>
  <c r="B4" i="24"/>
  <c r="Y37" i="2"/>
  <c r="X37" i="2"/>
  <c r="Y36" i="2"/>
  <c r="X36" i="2"/>
  <c r="Y35" i="2"/>
  <c r="X35" i="2"/>
  <c r="Y34" i="2"/>
  <c r="X34" i="2"/>
  <c r="Y33" i="2"/>
  <c r="X33" i="2"/>
  <c r="Y30" i="2"/>
  <c r="X30" i="2"/>
  <c r="Y29" i="2"/>
  <c r="X29" i="2"/>
  <c r="Y28" i="2"/>
  <c r="X28" i="2"/>
  <c r="Y27" i="2"/>
  <c r="X27" i="2"/>
  <c r="Y26" i="2"/>
  <c r="X26" i="2"/>
  <c r="X16" i="2"/>
  <c r="Y16" i="2"/>
  <c r="X17" i="2"/>
  <c r="Y17" i="2"/>
  <c r="X18" i="2"/>
  <c r="Y18" i="2"/>
  <c r="X19" i="2"/>
  <c r="Y19" i="2"/>
  <c r="X20" i="2"/>
  <c r="Y20" i="2"/>
  <c r="X21" i="2"/>
  <c r="Y21" i="2"/>
  <c r="X22" i="2"/>
  <c r="Y22" i="2"/>
  <c r="Y15" i="2"/>
  <c r="AF21" i="7" s="1"/>
  <c r="X15" i="2"/>
  <c r="A5" i="17"/>
  <c r="A4" i="17"/>
  <c r="A3" i="17"/>
  <c r="E29" i="24" l="1"/>
  <c r="E32" i="24"/>
  <c r="E31" i="24"/>
  <c r="E30" i="24"/>
  <c r="K22" i="7"/>
  <c r="R21" i="24"/>
  <c r="K21" i="7"/>
  <c r="R30" i="24"/>
  <c r="U51" i="7" s="1"/>
  <c r="R20" i="24"/>
  <c r="R22" i="24"/>
  <c r="T48" i="7" s="1"/>
  <c r="L21" i="7"/>
  <c r="L22" i="7"/>
  <c r="X38" i="2"/>
  <c r="R18" i="24"/>
  <c r="R31" i="24"/>
  <c r="Y38" i="2"/>
  <c r="X33" i="24"/>
  <c r="B28" i="24"/>
  <c r="K23" i="7"/>
  <c r="Y23" i="2"/>
  <c r="Y33" i="24"/>
  <c r="K35" i="24"/>
  <c r="M35" i="24"/>
  <c r="N35" i="24"/>
  <c r="R17" i="24"/>
  <c r="S17" i="24"/>
  <c r="X23" i="2"/>
  <c r="L23" i="7"/>
  <c r="O35" i="24"/>
  <c r="L35" i="24"/>
  <c r="J34" i="24"/>
  <c r="H35" i="24"/>
  <c r="G34" i="24"/>
  <c r="X25" i="24"/>
  <c r="P25" i="24"/>
  <c r="G26" i="24"/>
  <c r="Y25" i="24"/>
  <c r="J26" i="24"/>
  <c r="R15" i="24"/>
  <c r="Q25" i="24"/>
  <c r="Q33" i="24"/>
  <c r="R19" i="24"/>
  <c r="G35" i="24"/>
  <c r="P33" i="24"/>
  <c r="R29" i="24"/>
  <c r="T51" i="7" s="1"/>
  <c r="R51" i="7" s="1"/>
  <c r="J35" i="24"/>
  <c r="R16" i="24"/>
  <c r="R28" i="24"/>
  <c r="U48" i="7" s="1"/>
  <c r="R24" i="24"/>
  <c r="S24" i="24" s="1"/>
  <c r="S32" i="24"/>
  <c r="P27" i="2"/>
  <c r="Q27" i="2"/>
  <c r="S27" i="2"/>
  <c r="P28" i="2"/>
  <c r="Q28" i="2"/>
  <c r="S28" i="2"/>
  <c r="P29" i="2"/>
  <c r="Q29" i="2"/>
  <c r="S29" i="2"/>
  <c r="P30" i="2"/>
  <c r="Q30" i="2"/>
  <c r="S30" i="2"/>
  <c r="P33" i="2"/>
  <c r="Q33" i="2"/>
  <c r="S33" i="2"/>
  <c r="P34" i="2"/>
  <c r="Q34" i="2"/>
  <c r="S34" i="2"/>
  <c r="P35" i="2"/>
  <c r="Q35" i="2"/>
  <c r="P36" i="2"/>
  <c r="Q36" i="2"/>
  <c r="P37" i="2"/>
  <c r="Q37" i="2"/>
  <c r="Q26" i="2"/>
  <c r="P26" i="2"/>
  <c r="P15" i="2"/>
  <c r="S19" i="2"/>
  <c r="S20" i="2"/>
  <c r="Q16" i="2"/>
  <c r="Q17" i="2"/>
  <c r="Q18" i="2"/>
  <c r="Q19" i="2"/>
  <c r="Q20" i="2"/>
  <c r="Q21" i="2"/>
  <c r="Q22" i="2"/>
  <c r="Q15" i="2"/>
  <c r="B58" i="2" a="1"/>
  <c r="B58" i="2" s="1"/>
  <c r="B56" i="2" a="1"/>
  <c r="B56" i="2" s="1"/>
  <c r="B52" i="2" a="1"/>
  <c r="B52" i="2" s="1"/>
  <c r="B50" i="2" a="1"/>
  <c r="B50" i="2" s="1"/>
  <c r="B48" i="2" a="1"/>
  <c r="B48" i="2" s="1"/>
  <c r="B46" i="2" a="1"/>
  <c r="B46" i="2" s="1"/>
  <c r="I40" i="2"/>
  <c r="I38" i="2"/>
  <c r="I23" i="2"/>
  <c r="K38" i="2"/>
  <c r="L38" i="2"/>
  <c r="M38" i="2"/>
  <c r="N38" i="2"/>
  <c r="O38" i="2"/>
  <c r="J38" i="2"/>
  <c r="G38" i="2"/>
  <c r="H38" i="2"/>
  <c r="B26" i="2" a="1"/>
  <c r="E59" i="2"/>
  <c r="E58" i="2"/>
  <c r="E57" i="2"/>
  <c r="E56" i="2"/>
  <c r="E52" i="2"/>
  <c r="E51" i="2"/>
  <c r="E50" i="2"/>
  <c r="H23" i="2"/>
  <c r="G23" i="2"/>
  <c r="B26" i="2" l="1"/>
  <c r="E26" i="2" s="1"/>
  <c r="E27" i="2"/>
  <c r="X40" i="2"/>
  <c r="S31" i="24"/>
  <c r="J23" i="7"/>
  <c r="G50" i="7"/>
  <c r="R48" i="7"/>
  <c r="R36" i="2"/>
  <c r="S36" i="2" s="1"/>
  <c r="E42" i="24"/>
  <c r="E28" i="24"/>
  <c r="R37" i="2"/>
  <c r="S37" i="2" s="1"/>
  <c r="Y40" i="2"/>
  <c r="X35" i="24"/>
  <c r="R28" i="2"/>
  <c r="X45" i="7"/>
  <c r="R29" i="2"/>
  <c r="C38" i="7"/>
  <c r="W45" i="7"/>
  <c r="E41" i="24"/>
  <c r="F38" i="8"/>
  <c r="S16" i="24"/>
  <c r="Q23" i="7"/>
  <c r="Y35" i="24"/>
  <c r="D22" i="7"/>
  <c r="S29" i="24"/>
  <c r="G36" i="24"/>
  <c r="D31" i="7"/>
  <c r="S15" i="24"/>
  <c r="P35" i="24"/>
  <c r="E38" i="8"/>
  <c r="J36" i="24"/>
  <c r="Q35" i="24"/>
  <c r="S28" i="24"/>
  <c r="R33" i="24"/>
  <c r="R25" i="24"/>
  <c r="P34" i="24"/>
  <c r="P26" i="24"/>
  <c r="R15" i="2"/>
  <c r="R26" i="2"/>
  <c r="R34" i="2"/>
  <c r="U47" i="7" s="1"/>
  <c r="R47" i="7" s="1"/>
  <c r="R33" i="2"/>
  <c r="R27" i="2"/>
  <c r="R30" i="2"/>
  <c r="R35" i="2"/>
  <c r="Q23" i="2"/>
  <c r="G39" i="2"/>
  <c r="G24" i="2"/>
  <c r="X22" i="7" l="1"/>
  <c r="X26" i="7" s="1"/>
  <c r="Z32" i="7"/>
  <c r="Z36" i="7" s="1"/>
  <c r="R22" i="7"/>
  <c r="R32" i="7"/>
  <c r="R49" i="7"/>
  <c r="G49" i="7" s="1"/>
  <c r="W36" i="7"/>
  <c r="F31" i="7"/>
  <c r="D38" i="7"/>
  <c r="R45" i="7"/>
  <c r="S42" i="7"/>
  <c r="Y22" i="7"/>
  <c r="Y26" i="7" s="1"/>
  <c r="S35" i="2"/>
  <c r="Z23" i="7"/>
  <c r="C22" i="7"/>
  <c r="P36" i="24"/>
  <c r="S33" i="7"/>
  <c r="C31" i="7"/>
  <c r="E31" i="7" s="1"/>
  <c r="S25" i="24"/>
  <c r="R26" i="24" s="1"/>
  <c r="E48" i="2"/>
  <c r="E49" i="2"/>
  <c r="S26" i="2"/>
  <c r="X36" i="7"/>
  <c r="D37" i="7"/>
  <c r="Y41" i="7"/>
  <c r="Y45" i="7" s="1"/>
  <c r="R35" i="24"/>
  <c r="G51" i="7" s="1"/>
  <c r="S33" i="24"/>
  <c r="R34" i="24" s="1"/>
  <c r="S15" i="2"/>
  <c r="K23" i="2"/>
  <c r="K40" i="2" s="1"/>
  <c r="L23" i="2"/>
  <c r="L40" i="2" s="1"/>
  <c r="M23" i="2"/>
  <c r="M40" i="2" s="1"/>
  <c r="N23" i="2"/>
  <c r="N40" i="2" s="1"/>
  <c r="O23" i="2"/>
  <c r="O40" i="2" s="1"/>
  <c r="J23" i="2"/>
  <c r="B15" i="2" a="1"/>
  <c r="E22" i="2" s="1"/>
  <c r="O9" i="16" a="1"/>
  <c r="O9" i="16" s="1"/>
  <c r="B6" i="2"/>
  <c r="B5" i="2"/>
  <c r="B4" i="2"/>
  <c r="D6" i="7"/>
  <c r="D5" i="7"/>
  <c r="D4" i="7"/>
  <c r="B3" i="7"/>
  <c r="D39" i="7" l="1"/>
  <c r="E20" i="2"/>
  <c r="E21" i="2"/>
  <c r="E18" i="2"/>
  <c r="E19" i="2"/>
  <c r="E16" i="2"/>
  <c r="E17" i="2"/>
  <c r="Y32" i="7"/>
  <c r="Y36" i="7" s="1"/>
  <c r="Z22" i="7"/>
  <c r="Z26" i="7" s="1"/>
  <c r="S35" i="24"/>
  <c r="R36" i="24"/>
  <c r="B15" i="2"/>
  <c r="E15" i="2" s="1"/>
  <c r="E47" i="2" l="1"/>
  <c r="E46" i="2"/>
  <c r="N9" i="16" l="1" a="1"/>
  <c r="N9" i="16" s="1"/>
  <c r="L2" i="16" a="1"/>
  <c r="L2" i="16" s="1"/>
  <c r="K2" i="16" a="1"/>
  <c r="K2" i="16" s="1"/>
  <c r="O7" i="2" l="1"/>
  <c r="P22" i="2" l="1"/>
  <c r="R22" i="2" s="1"/>
  <c r="S22" i="2" s="1"/>
  <c r="P16" i="2"/>
  <c r="P17" i="2"/>
  <c r="R17" i="2" s="1"/>
  <c r="S17" i="2" s="1"/>
  <c r="P18" i="2"/>
  <c r="P19" i="2"/>
  <c r="P20" i="2"/>
  <c r="R20" i="2" s="1"/>
  <c r="P21" i="2"/>
  <c r="R21" i="2" s="1"/>
  <c r="S21" i="2" s="1"/>
  <c r="J21" i="7" l="1"/>
  <c r="R19" i="2"/>
  <c r="R18" i="2"/>
  <c r="R26" i="7" s="1"/>
  <c r="J22" i="7"/>
  <c r="R16" i="2"/>
  <c r="Q45" i="7"/>
  <c r="P23" i="2"/>
  <c r="P38" i="2"/>
  <c r="Q38" i="2"/>
  <c r="Q22" i="7" l="1"/>
  <c r="Q26" i="7" s="1"/>
  <c r="S22" i="7"/>
  <c r="S26" i="7" s="1"/>
  <c r="Q36" i="7"/>
  <c r="T32" i="7"/>
  <c r="T36" i="7" s="1"/>
  <c r="S18" i="2"/>
  <c r="S41" i="7"/>
  <c r="S45" i="7" s="1"/>
  <c r="C37" i="7"/>
  <c r="C39" i="7" s="1"/>
  <c r="G54" i="7" s="1"/>
  <c r="R36" i="7"/>
  <c r="S16" i="2"/>
  <c r="S23" i="2" s="1"/>
  <c r="P24" i="2"/>
  <c r="P40" i="2"/>
  <c r="R38" i="2"/>
  <c r="P39" i="2"/>
  <c r="R23" i="2"/>
  <c r="C21" i="7" l="1"/>
  <c r="C23" i="7" s="1"/>
  <c r="C30" i="7"/>
  <c r="C32" i="7" s="1"/>
  <c r="E21" i="7"/>
  <c r="E22" i="7"/>
  <c r="T23" i="7"/>
  <c r="F30" i="7"/>
  <c r="F32" i="7" s="1"/>
  <c r="T22" i="7"/>
  <c r="D21" i="7"/>
  <c r="D23" i="7" s="1"/>
  <c r="D30" i="7"/>
  <c r="S32" i="7"/>
  <c r="S36" i="7" s="1"/>
  <c r="S38" i="2"/>
  <c r="G40" i="2"/>
  <c r="E43" i="7" s="1"/>
  <c r="E38" i="7"/>
  <c r="T26" i="7" l="1"/>
  <c r="E23" i="7"/>
  <c r="E30" i="7"/>
  <c r="E32" i="7" s="1"/>
  <c r="F33" i="7" s="1"/>
  <c r="D32" i="7"/>
  <c r="F22" i="7"/>
  <c r="A14" i="7" l="1"/>
  <c r="E65" i="2" l="1"/>
  <c r="G41" i="2" l="1"/>
  <c r="J40" i="2"/>
  <c r="J39" i="2"/>
  <c r="H40" i="2"/>
  <c r="J24" i="2"/>
  <c r="E37" i="8" s="1"/>
  <c r="E44" i="7" l="1"/>
  <c r="E45" i="7" s="1"/>
  <c r="F37" i="8"/>
  <c r="J41" i="2"/>
  <c r="Q40" i="2" l="1"/>
  <c r="P41" i="2" s="1"/>
  <c r="R24" i="2"/>
  <c r="S40" i="2"/>
  <c r="R40" i="2"/>
  <c r="E37" i="7" l="1"/>
  <c r="F21" i="7"/>
  <c r="F23" i="7" s="1"/>
  <c r="R39" i="2"/>
  <c r="R41" i="2" s="1"/>
  <c r="E39" i="7" l="1"/>
  <c r="G48" i="7" s="1"/>
  <c r="E33" i="7"/>
  <c r="D33" i="7"/>
  <c r="C33" i="7"/>
  <c r="F24" i="7" l="1"/>
  <c r="C24" i="7"/>
  <c r="D24" i="7"/>
  <c r="E24" i="7"/>
  <c r="N19" i="16"/>
  <c r="N18" i="16"/>
  <c r="N17" i="16"/>
  <c r="N16" i="16"/>
  <c r="N15" i="16"/>
  <c r="N14" i="16"/>
  <c r="N13" i="16"/>
  <c r="N12" i="16"/>
  <c r="N11" i="16"/>
  <c r="N10" i="16"/>
  <c r="L3" i="16"/>
  <c r="K3" i="16"/>
  <c r="B46" i="24"/>
  <c r="B45" i="24"/>
  <c r="B44" i="24"/>
  <c r="B32" i="24"/>
  <c r="B31" i="24"/>
  <c r="B30" i="24"/>
  <c r="B29" i="24"/>
  <c r="B17" i="24"/>
  <c r="B16" i="24"/>
  <c r="B55" i="2"/>
  <c r="B54" i="2"/>
  <c r="B53" i="2"/>
  <c r="B51" i="2"/>
  <c r="B47" i="2"/>
  <c r="B30" i="2"/>
  <c r="B29" i="2"/>
  <c r="B28" i="2"/>
  <c r="B27" i="2"/>
  <c r="B22" i="2"/>
  <c r="B21" i="2"/>
  <c r="B20" i="2"/>
  <c r="B19" i="2"/>
  <c r="B18" i="2"/>
  <c r="B17" i="2"/>
  <c r="B16" i="2"/>
</calcChain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xmlns:xlrd="http://schemas.microsoft.com/office/spreadsheetml/2017/richdata"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<sst xmlns="http://schemas.openxmlformats.org/spreadsheetml/2006/main" count="769" uniqueCount="268">
  <si>
    <t>Nr crt</t>
  </si>
  <si>
    <t>Denumirea disciplinei</t>
  </si>
  <si>
    <t>Tip</t>
  </si>
  <si>
    <t>Cod disciplină</t>
  </si>
  <si>
    <t>C</t>
  </si>
  <si>
    <t>S</t>
  </si>
  <si>
    <t>L</t>
  </si>
  <si>
    <t>P</t>
  </si>
  <si>
    <t>Credite</t>
  </si>
  <si>
    <t>FV</t>
  </si>
  <si>
    <t>TO</t>
  </si>
  <si>
    <t>SI</t>
  </si>
  <si>
    <t>TOC</t>
  </si>
  <si>
    <t>TOA</t>
  </si>
  <si>
    <t>Ore/săptămână</t>
  </si>
  <si>
    <t>Ore/semestru</t>
  </si>
  <si>
    <t>FACULTATEA DE INGINERIE</t>
  </si>
  <si>
    <t>Domeniul:</t>
  </si>
  <si>
    <t>PLAN DE ÎNVĂŢĂMÂNT</t>
  </si>
  <si>
    <t>SEMESTRUL 1</t>
  </si>
  <si>
    <t>SEMESTRUL 2</t>
  </si>
  <si>
    <t>DF</t>
  </si>
  <si>
    <t>DC</t>
  </si>
  <si>
    <t>DS</t>
  </si>
  <si>
    <t>ANUL I</t>
  </si>
  <si>
    <t>Cat</t>
  </si>
  <si>
    <t>Denumirea disciplinei opţionale</t>
  </si>
  <si>
    <t>Forma de verificare</t>
  </si>
  <si>
    <t>Ore curs/săptămână</t>
  </si>
  <si>
    <t>Ore seminar/săptămână</t>
  </si>
  <si>
    <t>Ore laborator/săptămână</t>
  </si>
  <si>
    <t>Ore proiect/săptămână</t>
  </si>
  <si>
    <t>Total ore curs/semestru</t>
  </si>
  <si>
    <t>Total ore aplicaţii/semestru</t>
  </si>
  <si>
    <t>Total ore/semestru</t>
  </si>
  <si>
    <t>Total ore studiu individual/semestru</t>
  </si>
  <si>
    <t>Disciplină fundamentală</t>
  </si>
  <si>
    <t>Disciplină complementară</t>
  </si>
  <si>
    <t>RECTOR,</t>
  </si>
  <si>
    <t>DECAN,</t>
  </si>
  <si>
    <t>Ciclul de studii:</t>
  </si>
  <si>
    <t>Titlul absolventului:</t>
  </si>
  <si>
    <t>Durata studiilor:</t>
  </si>
  <si>
    <t>Număr credite:</t>
  </si>
  <si>
    <t>Forma de învăţământ:</t>
  </si>
  <si>
    <t>Anul</t>
  </si>
  <si>
    <t>I</t>
  </si>
  <si>
    <t>II</t>
  </si>
  <si>
    <t>Activităţi didactice</t>
  </si>
  <si>
    <t>Sem. 1</t>
  </si>
  <si>
    <t>Sem. 2</t>
  </si>
  <si>
    <t>Sesiunea de examene</t>
  </si>
  <si>
    <t>Iarnă</t>
  </si>
  <si>
    <t>Vară</t>
  </si>
  <si>
    <t>Numărul orelor pe săptămână</t>
  </si>
  <si>
    <t>SITUAŢII STATISTICE</t>
  </si>
  <si>
    <t>Total</t>
  </si>
  <si>
    <t>%</t>
  </si>
  <si>
    <t>Categorii de discipline</t>
  </si>
  <si>
    <t>Tipuri de discipline</t>
  </si>
  <si>
    <t>Total ore curs</t>
  </si>
  <si>
    <t>TOTAL ORE:</t>
  </si>
  <si>
    <t>ANUL II</t>
  </si>
  <si>
    <t>TOTAL SEMESTRU</t>
  </si>
  <si>
    <t>TOTAL AN</t>
  </si>
  <si>
    <t>Raport  CURS / APLICAŢII:</t>
  </si>
  <si>
    <t xml:space="preserve"> </t>
  </si>
  <si>
    <t>UNIVERSITATEA „VASILE ALECSANDRI” DIN BACĂU</t>
  </si>
  <si>
    <t>DIRECTOR DEPARTAMENT,</t>
  </si>
  <si>
    <t>.</t>
  </si>
  <si>
    <t>Facultatea</t>
  </si>
  <si>
    <t>Decani</t>
  </si>
  <si>
    <t>Departamente</t>
  </si>
  <si>
    <t>DirectoriDep</t>
  </si>
  <si>
    <t>Ciclul de studii</t>
  </si>
  <si>
    <t>Forma de învățământ</t>
  </si>
  <si>
    <t>Domeniul</t>
  </si>
  <si>
    <t>Programul de studii</t>
  </si>
  <si>
    <t>Studii universitare de licență</t>
  </si>
  <si>
    <t>Învățământ cu frecvență (IF)</t>
  </si>
  <si>
    <t>FACULTATEA DE LITERE</t>
  </si>
  <si>
    <t>FACULTATEA DE ȘTIINȚE</t>
  </si>
  <si>
    <t>FACULTATEA DE ȘTIINȚE ECONOMICE</t>
  </si>
  <si>
    <t>FACULTATEA DE ȘTIINȚE ALE MIȘCĂRII, SPORTULUI ȘI SĂNĂTĂȚII</t>
  </si>
  <si>
    <t>Inginerie industrială</t>
  </si>
  <si>
    <t>Cod</t>
  </si>
  <si>
    <t>Programul de studii:</t>
  </si>
  <si>
    <t>Procent maxim online:</t>
  </si>
  <si>
    <t>Competențe profesionale</t>
  </si>
  <si>
    <t>Competențe transversale</t>
  </si>
  <si>
    <t>COMPETENȚE CONFERITE DE PROGRAMUL DE STUDII</t>
  </si>
  <si>
    <t>APROBARE SENAT</t>
  </si>
  <si>
    <t>L IM</t>
  </si>
  <si>
    <t>P IM</t>
  </si>
  <si>
    <t>OE</t>
  </si>
  <si>
    <t>UN</t>
  </si>
  <si>
    <t>Nr. crt.</t>
  </si>
  <si>
    <t>Număr</t>
  </si>
  <si>
    <t>Număr credite OE</t>
  </si>
  <si>
    <t>Număr credite UN</t>
  </si>
  <si>
    <t>Total credite</t>
  </si>
  <si>
    <t>Universitate</t>
  </si>
  <si>
    <t>Operator economic</t>
  </si>
  <si>
    <t>Ore laborator invățare prin muncă/săptămână</t>
  </si>
  <si>
    <t>Ore proiect invățare prin muncă/săptămână</t>
  </si>
  <si>
    <t>E</t>
  </si>
  <si>
    <t>domeniu</t>
  </si>
  <si>
    <t>Categorie disciplină</t>
  </si>
  <si>
    <t>Aplicații</t>
  </si>
  <si>
    <t>Fundamentale</t>
  </si>
  <si>
    <t>Domeniu</t>
  </si>
  <si>
    <t>Complementare</t>
  </si>
  <si>
    <t>Curs</t>
  </si>
  <si>
    <t>SEMESTRUL 3</t>
  </si>
  <si>
    <t>SEMESTRUL 4</t>
  </si>
  <si>
    <t>Prof. dr. ing. habil. Carol SCHNAKOVSZKY</t>
  </si>
  <si>
    <t>Curs 21,42%       Aplicații 21,42%</t>
  </si>
  <si>
    <t>cicluri</t>
  </si>
  <si>
    <t>Forme învățământ</t>
  </si>
  <si>
    <t>Prof. univ. dr. ing. Mirela PANAINTE-LEHĂDUȘ</t>
  </si>
  <si>
    <t>Departamentul de Energetică și Știința Calculatoarelor (ESC)</t>
  </si>
  <si>
    <t>Conf. univ. dr. ing. Claudia Manuela TOMOZEI</t>
  </si>
  <si>
    <t>Studii universitare de master</t>
  </si>
  <si>
    <t>INGINERIA MEDIULUI</t>
  </si>
  <si>
    <t>MANAGEMENTUL PROTECȚIEI MEDIULUI ÎN INDUSTRIE</t>
  </si>
  <si>
    <t>Conf. univ. dr. Brîndușa-Mariana AMĂLĂNCEI</t>
  </si>
  <si>
    <t>Departamentul de Ingineria şi Managementul Sistemelor Industriale (IMSI)</t>
  </si>
  <si>
    <t>S.l. dr. ing. Eugen HERGHELEGIU</t>
  </si>
  <si>
    <t>INGINERIA PRODUSELOR ALIMENTARE</t>
  </si>
  <si>
    <t>ȘTIINȚA ȘI INGINERIA PRODUSELOR ALIMENTARE ECOLOGICE</t>
  </si>
  <si>
    <t>Prof. univ. dr. Gloria-Cerasela CRIȘAN</t>
  </si>
  <si>
    <t>Departamentul de Inginerie şi Management, Mecatronică (IMM)</t>
  </si>
  <si>
    <t>Conf. univ. dr. ing. Cătălin DROB</t>
  </si>
  <si>
    <t>INGINERIE CHIMICĂ</t>
  </si>
  <si>
    <t>Prof. univ. dr. ing. ec. Ovidiu-Leonard TURCU</t>
  </si>
  <si>
    <t>Departamentul de Ingineria Mediului, Inginerie Mecanică și Agroturism (IMIMA)</t>
  </si>
  <si>
    <t>S.l. dr. ing. Ioan-Viorel BANU</t>
  </si>
  <si>
    <t>INGINERIE ENERGETICĂ</t>
  </si>
  <si>
    <t>ECHIPAMENTE ȘI TEHNOLOGII MODERNE ÎN ENERGETICĂ</t>
  </si>
  <si>
    <t>Conf. univ. dr. Dan-Iulian ALEXE</t>
  </si>
  <si>
    <t>Departamentul de Inginerie Chimică și Alimentară (ICA)</t>
  </si>
  <si>
    <t>Conf. univ. dr. ing. Vasilica Alisa ARUȘ</t>
  </si>
  <si>
    <t>INGINERIE INDUSTRIALĂ</t>
  </si>
  <si>
    <t>MANAGEMENTUL FABRICAȚIEI PRODUSELOR INDUSTRIALE</t>
  </si>
  <si>
    <t>STRATEGII ÎN ASIGURAREA CALITĂȚII ÎN INDUSTRIE</t>
  </si>
  <si>
    <t>INGINERIE MECANICĂ</t>
  </si>
  <si>
    <t>MANAGEMENTUL EXPLOATĂRII ECHIPAMENTELOR DE PROCES</t>
  </si>
  <si>
    <t>program</t>
  </si>
  <si>
    <t>INGINERIE ŞI MANAGEMENT</t>
  </si>
  <si>
    <t>MANAGEMENTUL SISTEMELOR INDUSTRIALE DE PRODUCȚIE ȘI SERVICII</t>
  </si>
  <si>
    <t>MECATRONICĂ ŞI ROBOTICĂ</t>
  </si>
  <si>
    <t>MECATRONICĂ AVANSATĂ</t>
  </si>
  <si>
    <t>CALCULATOARE ŞI TEHNOLOGIA INFORMAŢIEI</t>
  </si>
  <si>
    <t>TEHNOLOGIA INFORMAȚIEI APLICATĂ ÎN INDUSTRIE</t>
  </si>
  <si>
    <t>MANAGEMENTUL SECURITĂȚII ȘI SĂNĂTĂȚII ÎN MUNCĂ</t>
  </si>
  <si>
    <t>ENOLOGIE, SOMELIERIE ȘI ECOTURISM</t>
  </si>
  <si>
    <t>TEHNOLOGIA INFORMAȚIEI</t>
  </si>
  <si>
    <t>INGINERIA ȘI PROTECȚIA MEDIULUI ÎN INDUSTRIE</t>
  </si>
  <si>
    <t>ROBOTICĂ</t>
  </si>
  <si>
    <t>TEHNOLGIA CONSTRUCȚIILOR DE MAȘINI</t>
  </si>
  <si>
    <t>DESIGN INDUSTRIAL</t>
  </si>
  <si>
    <t>INGINERIA ȘI MANAGEMENTUL CALLITĂȚII</t>
  </si>
  <si>
    <t>INGINERIE ECONOMICĂ ÎN DOMENIUL MECANIC</t>
  </si>
  <si>
    <t>ECHIPAMENTE PENTRU PROCESE INDUSTRIALE</t>
  </si>
  <si>
    <t>ENERGETICĂ INDUSTRIALĂ</t>
  </si>
  <si>
    <t>Categorii discipline</t>
  </si>
  <si>
    <t>INGINERIE BIOCHIMICĂ</t>
  </si>
  <si>
    <t>INGINERIE ȘI MANAGEMENT ÎN AGRICULTURĂ ȘI DEZVOLTARE RURALĂ</t>
  </si>
  <si>
    <t>INGINERIE ȘI MANAGEMENT ÎN ALIMENTAȚIA PUBLICĂ ȘI AGROTURISM</t>
  </si>
  <si>
    <t>Disciplină de specializare</t>
  </si>
  <si>
    <t>Învățământ cu frecvență dual (IFD)</t>
  </si>
  <si>
    <t>TEHNOLGIA CONSTRUCȚIILOR DE MAȘINI DUAL</t>
  </si>
  <si>
    <t>DESIGN INDUSTRIAL DUAL</t>
  </si>
  <si>
    <t>INGINERIA ȘI PROTECȚIA MEDIULUI ÎN INDUSTRIE DUAL</t>
  </si>
  <si>
    <t>ECHIPAMENTE PENTRU PROCESE INDUSTRIALE DUAL</t>
  </si>
  <si>
    <t>Tipuri discipline</t>
  </si>
  <si>
    <t>ENERGETICĂ INDUSTRIALĂ DUAL</t>
  </si>
  <si>
    <t>DOB</t>
  </si>
  <si>
    <t>Disciplină obligatorie</t>
  </si>
  <si>
    <t>INGINERIA PRODUSELOR ALIMENTARE DUAL</t>
  </si>
  <si>
    <t>DOP</t>
  </si>
  <si>
    <t>Disciplină opţională sau la alegere (min. 10%)</t>
  </si>
  <si>
    <t>MANAGEMENTUL FABRICAȚIEI PRODUSELOR INDUSTRIALE DUAL</t>
  </si>
  <si>
    <t>DFA</t>
  </si>
  <si>
    <t>Disciplină facultativă</t>
  </si>
  <si>
    <t>INGINERIE BIOCHIMICĂ DUAL</t>
  </si>
  <si>
    <t>Forme verificare</t>
  </si>
  <si>
    <t>Examen</t>
  </si>
  <si>
    <t>Colocviu</t>
  </si>
  <si>
    <t>V</t>
  </si>
  <si>
    <t>Verificare</t>
  </si>
  <si>
    <t>Lista conditionată</t>
  </si>
  <si>
    <t>Enologie, somelierie și ecoturism</t>
  </si>
  <si>
    <t>INGINERIA ȘI MANAGEMENTUL CALITĂȚII DUAL</t>
  </si>
  <si>
    <t>TEHNOLOGIA INFORMAȚIEI DUAL</t>
  </si>
  <si>
    <t>MECATRONICĂ</t>
  </si>
  <si>
    <t>MECATRONICĂ DUAL</t>
  </si>
  <si>
    <t>INGINERIA DEZVOLTĂRII RURALE DURABILE</t>
  </si>
  <si>
    <t>INGINERIA ȘI MANAGEMENTUL AFACERILOR</t>
  </si>
  <si>
    <t>INGINERIE FARMACEUTICĂ</t>
  </si>
  <si>
    <t>ȘTIINȚE INGINEREȘTI APLICATE</t>
  </si>
  <si>
    <t>ȘTIINȚE GASTRONOMICE</t>
  </si>
  <si>
    <t>CHIMIA MOLECULELOR BIOACTIVE - OBȚINERE, VALORIFICARE, CONTROLUL ȘI ASIGURAREA CALITĂȚII</t>
  </si>
  <si>
    <t>MANAGEMENTUL PROTECȚIEI MEDIULUI ÎN INDUSTRIE DUAL</t>
  </si>
  <si>
    <t>MECATRONICĂ AVANSATĂ DUAL</t>
  </si>
  <si>
    <t>MANAGEMENTUL SISTEMELOR INDUSTRIALE DE PRODUCȚIE ȘI SERVICII DUAL</t>
  </si>
  <si>
    <t>MANAGEMENTUL EXPLOATĂRII ECHIPAMENTELOR DE PROCES DUAL</t>
  </si>
  <si>
    <t>ȘTIINȚA ȘI INGINERIA PRODUSELOR ALIMENTARE ECOLOGICE DUAL</t>
  </si>
  <si>
    <t>......................</t>
  </si>
  <si>
    <t>Valabil începând cu anul I universitar ........ - ...........</t>
  </si>
  <si>
    <t>Specializare</t>
  </si>
  <si>
    <t>UB01XXX</t>
  </si>
  <si>
    <t>DOP1</t>
  </si>
  <si>
    <t>DOP3</t>
  </si>
  <si>
    <t>DOP4</t>
  </si>
  <si>
    <t>DOP5</t>
  </si>
  <si>
    <t>DOP6</t>
  </si>
  <si>
    <t>DOP2</t>
  </si>
  <si>
    <t>Prof. univ. dr. ing. Carol SCHNAKOVSZKY</t>
  </si>
  <si>
    <t>Semestrul 1</t>
  </si>
  <si>
    <t>Semestrul 2</t>
  </si>
  <si>
    <t>TOTAL</t>
  </si>
  <si>
    <t>Ore aplicații</t>
  </si>
  <si>
    <t>Celule în care trebuie introduse/selectate date</t>
  </si>
  <si>
    <t>Celule cu completare automată</t>
  </si>
  <si>
    <t>Total ore fără disertație şi practică:</t>
  </si>
  <si>
    <t>Ore de practică:</t>
  </si>
  <si>
    <t>Ore alocate disertației:</t>
  </si>
  <si>
    <t>COORDONATOR PROGRAM,</t>
  </si>
  <si>
    <t>Practică an I</t>
  </si>
  <si>
    <t>Practică an II</t>
  </si>
  <si>
    <t>Prezentarea și susținerea disertației</t>
  </si>
  <si>
    <t>MASTERAT</t>
  </si>
  <si>
    <t>2 ani</t>
  </si>
  <si>
    <t>Practica</t>
  </si>
  <si>
    <t>Modelarea și simularea proceselor industriale</t>
  </si>
  <si>
    <t>Prelucrarea datelor experimentale</t>
  </si>
  <si>
    <t>Organizarea și planificarea activităților de cercetare-dezvoltare</t>
  </si>
  <si>
    <t>Valorificarea superioară a resurselor</t>
  </si>
  <si>
    <t>Etică și integritate academică</t>
  </si>
  <si>
    <t>Activitate de cercetare și proiectare / practică I</t>
  </si>
  <si>
    <t>Psihopedagogia adolescenților, tinerilor și adulților</t>
  </si>
  <si>
    <t>Proiectarea și managementul programelor educaționale</t>
  </si>
  <si>
    <t>Engleză de specialitate 2</t>
  </si>
  <si>
    <t>Franceză de specialitate 2</t>
  </si>
  <si>
    <t>Comunicare educațională</t>
  </si>
  <si>
    <t>Consiliere și orientare</t>
  </si>
  <si>
    <t>Metodologia cercetării educaționale</t>
  </si>
  <si>
    <t>Educație integrată</t>
  </si>
  <si>
    <t>Didactica domeniului și dezvoltății în didactica specialității (învățământ liceal și postliceal)</t>
  </si>
  <si>
    <t>Sociologia educației</t>
  </si>
  <si>
    <t>Managementul organizației școlare</t>
  </si>
  <si>
    <t>Politici educaționale</t>
  </si>
  <si>
    <t>Educație interculturală</t>
  </si>
  <si>
    <t>Practică pedagogică (în învățământul liceal, postliceal)</t>
  </si>
  <si>
    <t>Examen de absolvire nivelul II: portofoliul didactic</t>
  </si>
  <si>
    <t>Engleză de specialitate 1</t>
  </si>
  <si>
    <t>Franceză de specialitate 1</t>
  </si>
  <si>
    <t>EXAMEN DE DISERTAȚIE</t>
  </si>
  <si>
    <t>DUPĂ SEMESTRUL 4</t>
  </si>
  <si>
    <t>Activitate de cercetare și proiectare / practică IV</t>
  </si>
  <si>
    <t>Practică pentru elaborarea disertației</t>
  </si>
  <si>
    <t>Elaborarea disertației</t>
  </si>
  <si>
    <t>Activitate de cercetare și proiectare / practică II</t>
  </si>
  <si>
    <t>Activitate de cercetare și proiectare / practică III</t>
  </si>
  <si>
    <t>Total ore aplicaţii</t>
  </si>
  <si>
    <t>SGD</t>
  </si>
  <si>
    <t>Ore alocate pt disertație: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</si>
</sst>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8">
    <font>
      <sz val="10"/>
      <name val="Arial"/>
      <charset val="238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ptos Display"/>
      <family val="2"/>
    </font>
    <font>
      <sz val="10"/>
      <color theme="1"/>
      <name val="Aptos Display"/>
      <family val="2"/>
    </font>
    <font>
      <b/>
      <sz val="10"/>
      <name val="Aptos Display"/>
      <family val="2"/>
    </font>
    <font>
      <b/>
      <sz val="8"/>
      <name val="Aptos Display"/>
      <family val="2"/>
    </font>
    <font>
      <sz val="8"/>
      <name val="Aptos Display"/>
      <family val="2"/>
    </font>
    <font>
      <b/>
      <sz val="10"/>
      <color theme="0"/>
      <name val="Aptos Display"/>
      <family val="2"/>
    </font>
    <font>
      <sz val="13"/>
      <name val="Aptos Display"/>
      <family val="2"/>
    </font>
    <font>
      <sz val="11"/>
      <name val="Aptos Display"/>
      <family val="2"/>
    </font>
    <font>
      <b/>
      <sz val="11"/>
      <name val="Aptos Display"/>
      <family val="2"/>
    </font>
    <font>
      <b/>
      <sz val="14"/>
      <name val="Aptos Display"/>
      <family val="2"/>
    </font>
    <font>
      <b/>
      <sz val="9"/>
      <name val="Aptos Display"/>
      <family val="2"/>
    </font>
    <font>
      <sz val="9"/>
      <name val="Aptos Display"/>
      <family val="2"/>
    </font>
    <font>
      <sz val="9"/>
      <color theme="0"/>
      <name val="Aptos Display"/>
      <family val="2"/>
    </font>
    <font>
      <sz val="10"/>
      <color theme="0"/>
      <name val="Aptos Display"/>
      <family val="2"/>
    </font>
    <font>
      <sz val="11"/>
      <color theme="0"/>
      <name val="Aptos Display"/>
      <family val="2"/>
    </font>
    <font>
      <b/>
      <sz val="12"/>
      <name val="Aptos Display"/>
      <family val="2"/>
    </font>
    <font>
      <sz val="10"/>
      <color indexed="9"/>
      <name val="Aptos Display"/>
      <family val="2"/>
    </font>
    <font>
      <b/>
      <sz val="11"/>
      <color rgb="FF000000"/>
      <name val="Aptos Display"/>
      <family val="2"/>
    </font>
    <font>
      <sz val="11"/>
      <color rgb="FF000000"/>
      <name val="Aptos Display"/>
      <family val="2"/>
    </font>
    <font>
      <sz val="8"/>
      <color indexed="63"/>
      <name val="Aptos Display"/>
      <family val="2"/>
    </font>
    <font>
      <sz val="8"/>
      <color indexed="9"/>
      <name val="Aptos Display"/>
      <family val="2"/>
    </font>
    <font>
      <sz val="8"/>
      <color theme="9"/>
      <name val="Aptos Display"/>
      <family val="2"/>
    </font>
    <font>
      <sz val="12"/>
      <color indexed="63"/>
      <name val="Aptos Display"/>
      <family val="2"/>
    </font>
    <font>
      <sz val="12"/>
      <color indexed="9"/>
      <name val="Aptos Display"/>
      <family val="2"/>
    </font>
    <font>
      <sz val="12"/>
      <name val="Aptos Display"/>
      <family val="2"/>
    </font>
    <font>
      <b/>
      <sz val="8"/>
      <color indexed="63"/>
      <name val="Aptos Display"/>
      <family val="2"/>
    </font>
    <font>
      <b/>
      <sz val="8"/>
      <color indexed="9"/>
      <name val="Aptos Display"/>
      <family val="2"/>
    </font>
    <font>
      <b/>
      <sz val="8"/>
      <color theme="9"/>
      <name val="Aptos Display"/>
      <family val="2"/>
    </font>
    <font>
      <sz val="8"/>
      <color theme="0"/>
      <name val="Aptos Display"/>
      <family val="2"/>
    </font>
    <font>
      <sz val="8"/>
      <color rgb="FFFF0000"/>
      <name val="Aptos Display"/>
      <family val="2"/>
    </font>
    <font>
      <i/>
      <sz val="8"/>
      <name val="Aptos Display"/>
      <family val="2"/>
    </font>
    <font>
      <sz val="8"/>
      <color theme="0" tint="-0.499984740745262"/>
      <name val="Aptos Display"/>
      <family val="2"/>
    </font>
    <font>
      <b/>
      <sz val="8"/>
      <color theme="0" tint="-0.499984740745262"/>
      <name val="Aptos Display"/>
      <family val="2"/>
    </font>
    <font>
      <sz val="12"/>
      <color theme="0" tint="-0.499984740745262"/>
      <name val="Aptos Display"/>
      <family val="2"/>
    </font>
    <font>
      <sz val="9"/>
      <color theme="1"/>
      <name val="Aptos Display"/>
      <family val="2"/>
    </font>
    <font>
      <sz val="11"/>
      <color indexed="63"/>
      <name val="Aptos Display"/>
      <family val="2"/>
    </font>
    <font>
      <sz val="11"/>
      <color indexed="9"/>
      <name val="Aptos Display"/>
      <family val="2"/>
    </font>
    <font>
      <sz val="11"/>
      <color theme="0" tint="-0.499984740745262"/>
      <name val="Aptos Display"/>
      <family val="2"/>
    </font>
    <font>
      <b/>
      <sz val="11"/>
      <color rgb="FF0070C0"/>
      <name val="Aptos Display"/>
      <family val="2"/>
    </font>
    <font>
      <sz val="10"/>
      <color theme="0" tint="-0.499984740745262"/>
      <name val="Aptos Display"/>
      <family val="2"/>
    </font>
    <font>
      <b/>
      <sz val="8"/>
      <color theme="8"/>
      <name val="Aptos Display"/>
      <family val="2"/>
    </font>
    <font>
      <sz val="8"/>
      <color theme="8"/>
      <name val="Aptos Display"/>
      <family val="2"/>
    </font>
    <font>
      <b/>
      <sz val="12"/>
      <color theme="5" tint="-0.249977111117893"/>
      <name val="Aptos Display"/>
      <family val="2"/>
    </font>
    <font>
      <b/>
      <sz val="12"/>
      <color theme="7" tint="-0.249977111117893"/>
      <name val="Aptos Display"/>
      <family val="2"/>
    </font>
  </fonts>
  <fills count="12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3" fillId="0" borderId="0"/>
    <xf numFmtId="9" fontId="1" fillId="0" borderId="0" applyFont="0" applyFill="0" applyBorder="0" applyAlignment="0" applyProtection="0"/>
  </cellStyleXfs>
  <cellXfs count="349">
    <xf numFmtId="0" fontId="0" fillId="0" borderId="0" xfId="0"/>
    <xf numFmtId="0" fontId="4" fillId="0" borderId="0" xfId="0" applyFont="1"/>
    <xf numFmtId="0" fontId="5" fillId="8" borderId="55" xfId="0" applyFont="1" applyFill="1" applyBorder="1"/>
    <xf numFmtId="0" fontId="5" fillId="9" borderId="55" xfId="0" applyFont="1" applyFill="1" applyBorder="1"/>
    <xf numFmtId="0" fontId="4" fillId="0" borderId="0" xfId="0" applyFont="1" applyAlignment="1">
      <alignment vertical="center" wrapText="1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5" fillId="8" borderId="56" xfId="0" applyFont="1" applyFill="1" applyBorder="1"/>
    <xf numFmtId="0" fontId="5" fillId="9" borderId="56" xfId="0" applyFont="1" applyFill="1" applyBorder="1"/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6" fillId="0" borderId="3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164" fontId="6" fillId="0" borderId="24" xfId="2" applyNumberFormat="1" applyFont="1" applyBorder="1" applyAlignment="1">
      <alignment horizontal="center" vertical="center"/>
    </xf>
    <xf numFmtId="164" fontId="6" fillId="0" borderId="0" xfId="2" applyNumberFormat="1" applyFont="1" applyBorder="1" applyAlignment="1">
      <alignment horizontal="center" vertical="center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>
      <alignment horizontal="center" vertical="center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64" fontId="6" fillId="0" borderId="9" xfId="2" applyNumberFormat="1" applyFont="1" applyBorder="1" applyAlignment="1">
      <alignment horizontal="center" vertical="center"/>
    </xf>
    <xf numFmtId="9" fontId="6" fillId="0" borderId="37" xfId="2" applyFont="1" applyBorder="1" applyAlignment="1">
      <alignment horizontal="center" vertical="center"/>
    </xf>
    <xf numFmtId="164" fontId="6" fillId="0" borderId="26" xfId="2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5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6" fillId="0" borderId="48" xfId="0" applyFont="1" applyBorder="1" applyAlignment="1" applyProtection="1">
      <alignment vertical="center" wrapText="1"/>
      <protection locked="0"/>
    </xf>
    <xf numFmtId="0" fontId="6" fillId="0" borderId="54" xfId="0" applyFont="1" applyBorder="1" applyAlignment="1" applyProtection="1">
      <alignment vertical="center" wrapText="1"/>
      <protection locked="0"/>
    </xf>
    <xf numFmtId="0" fontId="6" fillId="0" borderId="23" xfId="0" applyFont="1" applyBorder="1" applyAlignment="1" applyProtection="1">
      <alignment vertical="center" wrapText="1"/>
      <protection locked="0"/>
    </xf>
    <xf numFmtId="0" fontId="6" fillId="0" borderId="7" xfId="0" applyFont="1" applyBorder="1" applyAlignment="1" applyProtection="1">
      <alignment vertical="center"/>
      <protection locked="0"/>
    </xf>
    <xf numFmtId="0" fontId="6" fillId="0" borderId="9" xfId="0" applyFont="1" applyBorder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9" fillId="3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4" borderId="49" xfId="0" applyFont="1" applyFill="1" applyBorder="1" applyAlignment="1" applyProtection="1">
      <alignment horizontal="center" vertical="center"/>
      <protection locked="0"/>
    </xf>
    <xf numFmtId="0" fontId="33" fillId="3" borderId="0" xfId="0" applyFont="1" applyFill="1" applyAlignment="1">
      <alignment horizontal="center" vertical="center"/>
    </xf>
    <xf numFmtId="0" fontId="33" fillId="0" borderId="49" xfId="0" applyFont="1" applyBorder="1" applyAlignment="1" applyProtection="1">
      <alignment horizontal="center" vertical="center"/>
      <protection locked="0"/>
    </xf>
    <xf numFmtId="0" fontId="3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 applyProtection="1">
      <alignment horizontal="center" vertical="center"/>
      <protection locked="0"/>
    </xf>
    <xf numFmtId="2" fontId="4" fillId="0" borderId="0" xfId="2" applyNumberFormat="1" applyFont="1" applyAlignment="1">
      <alignment horizontal="right" vertical="center"/>
    </xf>
    <xf numFmtId="0" fontId="17" fillId="0" borderId="0" xfId="0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0" fillId="3" borderId="0" xfId="0" applyFont="1" applyFill="1" applyAlignment="1">
      <alignment vertical="center"/>
    </xf>
    <xf numFmtId="2" fontId="1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2" fontId="12" fillId="0" borderId="0" xfId="0" applyNumberFormat="1" applyFont="1" applyAlignment="1" applyProtection="1">
      <alignment vertical="center"/>
      <protection locked="0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3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18" fillId="3" borderId="0" xfId="0" applyFont="1" applyFill="1" applyAlignment="1">
      <alignment vertical="center"/>
    </xf>
    <xf numFmtId="0" fontId="6" fillId="0" borderId="0" xfId="0" applyFont="1" applyAlignment="1" applyProtection="1">
      <alignment vertical="center"/>
      <protection locked="0"/>
    </xf>
    <xf numFmtId="0" fontId="17" fillId="3" borderId="0" xfId="0" applyFont="1" applyFill="1" applyAlignment="1">
      <alignment vertical="center"/>
    </xf>
    <xf numFmtId="1" fontId="12" fillId="0" borderId="18" xfId="0" applyNumberFormat="1" applyFont="1" applyBorder="1" applyAlignment="1">
      <alignment horizontal="centerContinuous" vertical="center"/>
    </xf>
    <xf numFmtId="0" fontId="6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6" fillId="0" borderId="28" xfId="0" applyFont="1" applyBorder="1" applyAlignment="1">
      <alignment vertical="center"/>
    </xf>
    <xf numFmtId="0" fontId="6" fillId="0" borderId="29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1" fontId="20" fillId="0" borderId="0" xfId="0" applyNumberFormat="1" applyFont="1" applyAlignment="1">
      <alignment vertical="center"/>
    </xf>
    <xf numFmtId="1" fontId="4" fillId="0" borderId="0" xfId="0" applyNumberFormat="1" applyFont="1" applyAlignment="1">
      <alignment vertical="center"/>
    </xf>
    <xf numFmtId="0" fontId="12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33" fillId="4" borderId="49" xfId="0" applyFont="1" applyFill="1" applyBorder="1" applyAlignment="1" applyProtection="1">
      <alignment horizontal="center" vertical="center"/>
      <protection locked="0"/>
    </xf>
    <xf numFmtId="49" fontId="11" fillId="0" borderId="0" xfId="0" applyNumberFormat="1" applyFont="1" applyAlignment="1">
      <alignment horizontal="left" vertical="center"/>
    </xf>
    <xf numFmtId="0" fontId="24" fillId="5" borderId="0" xfId="0" applyFont="1" applyFill="1" applyAlignment="1">
      <alignment horizontal="center" vertical="center"/>
    </xf>
    <xf numFmtId="0" fontId="25" fillId="5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left" vertical="center"/>
      <protection locked="0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38" fillId="0" borderId="22" xfId="0" applyFont="1" applyBorder="1" applyAlignment="1">
      <alignment horizontal="center" vertical="center"/>
    </xf>
    <xf numFmtId="1" fontId="15" fillId="0" borderId="4" xfId="0" applyNumberFormat="1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6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22" xfId="0" applyFont="1" applyBorder="1" applyAlignment="1">
      <alignment horizontal="center" vertical="center"/>
    </xf>
    <xf numFmtId="0" fontId="15" fillId="0" borderId="58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59" xfId="0" applyFont="1" applyBorder="1" applyAlignment="1" applyProtection="1">
      <alignment horizontal="center" vertical="center"/>
      <protection locked="0"/>
    </xf>
    <xf numFmtId="0" fontId="15" fillId="0" borderId="60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center" vertical="center"/>
      <protection locked="0"/>
    </xf>
    <xf numFmtId="0" fontId="38" fillId="0" borderId="61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4" borderId="2" xfId="0" applyFont="1" applyFill="1" applyBorder="1" applyAlignment="1" applyProtection="1">
      <alignment horizontal="left" vertical="center"/>
      <protection locked="0"/>
    </xf>
    <xf numFmtId="0" fontId="15" fillId="0" borderId="18" xfId="0" applyFont="1" applyBorder="1" applyAlignment="1" applyProtection="1">
      <alignment horizontal="left" vertical="center"/>
      <protection locked="0"/>
    </xf>
    <xf numFmtId="0" fontId="15" fillId="0" borderId="2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vertical="center"/>
      <protection locked="0"/>
    </xf>
    <xf numFmtId="0" fontId="14" fillId="0" borderId="47" xfId="0" applyFont="1" applyBorder="1" applyAlignment="1" applyProtection="1">
      <alignment vertical="center"/>
      <protection locked="0"/>
    </xf>
    <xf numFmtId="0" fontId="15" fillId="0" borderId="47" xfId="0" applyFont="1" applyBorder="1" applyAlignment="1" applyProtection="1">
      <alignment horizontal="left" vertical="center"/>
      <protection locked="0"/>
    </xf>
    <xf numFmtId="0" fontId="14" fillId="0" borderId="58" xfId="0" applyFont="1" applyBorder="1" applyAlignment="1" applyProtection="1">
      <alignment vertical="center"/>
      <protection locked="0"/>
    </xf>
    <xf numFmtId="0" fontId="15" fillId="4" borderId="18" xfId="0" applyFont="1" applyFill="1" applyBorder="1" applyAlignment="1" applyProtection="1">
      <alignment horizontal="left" vertical="center"/>
      <protection locked="0"/>
    </xf>
    <xf numFmtId="0" fontId="15" fillId="4" borderId="19" xfId="0" applyFont="1" applyFill="1" applyBorder="1" applyAlignment="1">
      <alignment horizontal="center" vertical="center"/>
    </xf>
    <xf numFmtId="0" fontId="15" fillId="4" borderId="20" xfId="0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27" fillId="5" borderId="0" xfId="0" applyFont="1" applyFill="1" applyAlignment="1">
      <alignment horizontal="center" vertical="center"/>
    </xf>
    <xf numFmtId="0" fontId="30" fillId="5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/>
    </xf>
    <xf numFmtId="0" fontId="33" fillId="5" borderId="0" xfId="0" applyFont="1" applyFill="1" applyAlignment="1">
      <alignment horizontal="center" vertical="center"/>
    </xf>
    <xf numFmtId="0" fontId="35" fillId="5" borderId="0" xfId="0" applyFont="1" applyFill="1" applyAlignment="1">
      <alignment horizontal="center" vertical="center"/>
    </xf>
    <xf numFmtId="0" fontId="37" fillId="5" borderId="0" xfId="0" applyFont="1" applyFill="1" applyAlignment="1">
      <alignment horizontal="center" vertical="center"/>
    </xf>
    <xf numFmtId="0" fontId="36" fillId="5" borderId="0" xfId="0" applyFont="1" applyFill="1" applyAlignment="1">
      <alignment horizontal="center" vertical="center" wrapText="1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18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2" fillId="0" borderId="53" xfId="0" applyFont="1" applyBorder="1" applyAlignment="1">
      <alignment horizontal="center" vertical="center"/>
    </xf>
    <xf numFmtId="0" fontId="12" fillId="0" borderId="32" xfId="0" applyFont="1" applyBorder="1" applyAlignment="1">
      <alignment vertical="center"/>
    </xf>
    <xf numFmtId="0" fontId="11" fillId="0" borderId="24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39" fillId="3" borderId="0" xfId="0" applyFont="1" applyFill="1" applyAlignment="1">
      <alignment horizontal="center" vertical="center"/>
    </xf>
    <xf numFmtId="0" fontId="40" fillId="5" borderId="0" xfId="0" applyFont="1" applyFill="1" applyAlignment="1">
      <alignment horizontal="center" vertical="center"/>
    </xf>
    <xf numFmtId="0" fontId="41" fillId="5" borderId="0" xfId="0" applyFont="1" applyFill="1" applyAlignment="1">
      <alignment horizontal="center" vertical="center"/>
    </xf>
    <xf numFmtId="0" fontId="42" fillId="10" borderId="0" xfId="0" applyFont="1" applyFill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43" fillId="0" borderId="0" xfId="0" applyFont="1" applyAlignment="1">
      <alignment horizontal="centerContinuous" vertical="center"/>
    </xf>
    <xf numFmtId="0" fontId="43" fillId="0" borderId="0" xfId="0" applyFont="1" applyAlignment="1">
      <alignment horizontal="center" vertical="center"/>
    </xf>
    <xf numFmtId="164" fontId="43" fillId="0" borderId="0" xfId="2" applyNumberFormat="1" applyFont="1" applyBorder="1" applyAlignment="1">
      <alignment horizontal="center" vertical="center"/>
    </xf>
    <xf numFmtId="9" fontId="43" fillId="0" borderId="0" xfId="2" applyFont="1" applyBorder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31" fillId="5" borderId="0" xfId="0" applyFont="1" applyFill="1" applyAlignment="1">
      <alignment horizontal="center" vertical="center" wrapText="1"/>
    </xf>
    <xf numFmtId="0" fontId="44" fillId="5" borderId="0" xfId="0" applyFont="1" applyFill="1" applyAlignment="1">
      <alignment horizontal="center" vertical="center" wrapText="1"/>
    </xf>
    <xf numFmtId="0" fontId="45" fillId="5" borderId="0" xfId="0" applyFont="1" applyFill="1" applyAlignment="1">
      <alignment horizontal="center" vertical="center"/>
    </xf>
    <xf numFmtId="0" fontId="4" fillId="0" borderId="62" xfId="0" applyFont="1" applyBorder="1" applyAlignment="1">
      <alignment horizontal="center" vertical="center"/>
    </xf>
    <xf numFmtId="1" fontId="12" fillId="0" borderId="8" xfId="0" applyNumberFormat="1" applyFont="1" applyBorder="1" applyAlignment="1">
      <alignment horizontal="center" vertical="center"/>
    </xf>
    <xf numFmtId="0" fontId="6" fillId="0" borderId="43" xfId="0" applyFont="1" applyBorder="1" applyAlignment="1">
      <alignment vertical="center"/>
    </xf>
    <xf numFmtId="0" fontId="6" fillId="0" borderId="63" xfId="0" applyFont="1" applyBorder="1" applyAlignment="1">
      <alignment vertical="center"/>
    </xf>
    <xf numFmtId="0" fontId="6" fillId="0" borderId="64" xfId="0" applyFont="1" applyBorder="1" applyAlignment="1">
      <alignment vertical="center"/>
    </xf>
    <xf numFmtId="0" fontId="6" fillId="0" borderId="65" xfId="0" applyFont="1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Continuous" vertical="center"/>
    </xf>
    <xf numFmtId="0" fontId="4" fillId="0" borderId="24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6" borderId="0" xfId="0" applyFont="1" applyFill="1" applyAlignment="1">
      <alignment vertical="center"/>
    </xf>
    <xf numFmtId="0" fontId="4" fillId="6" borderId="0" xfId="0" applyFont="1" applyFill="1" applyAlignment="1">
      <alignment vertical="center"/>
    </xf>
    <xf numFmtId="0" fontId="6" fillId="6" borderId="0" xfId="0" applyFont="1" applyFill="1" applyAlignment="1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60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4" fillId="0" borderId="66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164" fontId="6" fillId="0" borderId="34" xfId="2" applyNumberFormat="1" applyFont="1" applyBorder="1" applyAlignment="1">
      <alignment horizontal="center" vertical="center"/>
    </xf>
    <xf numFmtId="164" fontId="6" fillId="0" borderId="12" xfId="2" applyNumberFormat="1" applyFont="1" applyBorder="1" applyAlignment="1">
      <alignment horizontal="center" vertical="center"/>
    </xf>
    <xf numFmtId="9" fontId="6" fillId="0" borderId="26" xfId="2" applyFont="1" applyBorder="1" applyAlignment="1">
      <alignment horizontal="center" vertical="center"/>
    </xf>
    <xf numFmtId="2" fontId="1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5" fillId="0" borderId="60" xfId="0" applyFont="1" applyBorder="1" applyAlignment="1">
      <alignment horizontal="center" vertical="center"/>
    </xf>
    <xf numFmtId="0" fontId="15" fillId="0" borderId="58" xfId="0" applyFont="1" applyBorder="1" applyAlignment="1" applyProtection="1">
      <alignment horizontal="left" vertical="center"/>
      <protection locked="0"/>
    </xf>
    <xf numFmtId="0" fontId="15" fillId="0" borderId="38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22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left" vertical="center" wrapText="1"/>
      <protection locked="0"/>
    </xf>
    <xf numFmtId="0" fontId="15" fillId="0" borderId="16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46" fillId="10" borderId="0" xfId="0" applyFont="1" applyFill="1" applyAlignment="1">
      <alignment horizontal="center" vertical="center"/>
    </xf>
    <xf numFmtId="0" fontId="47" fillId="11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2" fontId="12" fillId="0" borderId="0" xfId="0" applyNumberFormat="1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2" fillId="0" borderId="49" xfId="0" applyFont="1" applyBorder="1" applyAlignment="1">
      <alignment horizontal="center" vertical="center" wrapText="1"/>
    </xf>
    <xf numFmtId="0" fontId="12" fillId="0" borderId="50" xfId="0" applyFont="1" applyBorder="1" applyAlignment="1">
      <alignment horizontal="center" vertical="center" wrapText="1"/>
    </xf>
    <xf numFmtId="1" fontId="12" fillId="0" borderId="44" xfId="0" applyNumberFormat="1" applyFont="1" applyBorder="1" applyAlignment="1">
      <alignment horizontal="center" vertical="center"/>
    </xf>
    <xf numFmtId="1" fontId="12" fillId="0" borderId="6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 wrapText="1"/>
    </xf>
    <xf numFmtId="0" fontId="6" fillId="0" borderId="37" xfId="0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34" fillId="4" borderId="0" xfId="0" applyFont="1" applyFill="1" applyAlignment="1">
      <alignment horizontal="center" vertical="center"/>
    </xf>
    <xf numFmtId="0" fontId="34" fillId="4" borderId="4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49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14" fillId="0" borderId="18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51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30" fillId="5" borderId="0" xfId="0" applyFont="1" applyFill="1" applyAlignment="1">
      <alignment horizontal="center" vertical="center"/>
    </xf>
    <xf numFmtId="0" fontId="42" fillId="7" borderId="0" xfId="0" applyFont="1" applyFill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/>
    </xf>
    <xf numFmtId="0" fontId="6" fillId="0" borderId="37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19" fillId="0" borderId="0" xfId="1" applyFont="1" applyAlignment="1">
      <alignment horizontal="center" vertical="center"/>
    </xf>
    <xf numFmtId="49" fontId="7" fillId="0" borderId="31" xfId="1" applyNumberFormat="1" applyFont="1" applyBorder="1" applyAlignment="1">
      <alignment horizontal="left" vertical="top" wrapText="1"/>
    </xf>
    <xf numFmtId="49" fontId="7" fillId="0" borderId="52" xfId="1" applyNumberFormat="1" applyFont="1" applyBorder="1" applyAlignment="1">
      <alignment horizontal="left" vertical="top" wrapText="1"/>
    </xf>
    <xf numFmtId="49" fontId="7" fillId="0" borderId="53" xfId="1" applyNumberFormat="1" applyFont="1" applyBorder="1" applyAlignment="1">
      <alignment horizontal="left" vertical="top" wrapText="1"/>
    </xf>
    <xf numFmtId="49" fontId="7" fillId="0" borderId="49" xfId="1" applyNumberFormat="1" applyFont="1" applyBorder="1" applyAlignment="1">
      <alignment horizontal="left" vertical="top" wrapText="1"/>
    </xf>
    <xf numFmtId="49" fontId="7" fillId="0" borderId="0" xfId="1" applyNumberFormat="1" applyFont="1" applyAlignment="1">
      <alignment horizontal="left" vertical="top" wrapText="1"/>
    </xf>
    <xf numFmtId="49" fontId="7" fillId="0" borderId="50" xfId="1" applyNumberFormat="1" applyFont="1" applyBorder="1" applyAlignment="1">
      <alignment horizontal="left" vertical="top" wrapText="1"/>
    </xf>
    <xf numFmtId="49" fontId="7" fillId="0" borderId="42" xfId="1" applyNumberFormat="1" applyFont="1" applyBorder="1" applyAlignment="1">
      <alignment horizontal="left" vertical="top" wrapText="1"/>
    </xf>
    <xf numFmtId="49" fontId="7" fillId="0" borderId="13" xfId="1" applyNumberFormat="1" applyFont="1" applyBorder="1" applyAlignment="1">
      <alignment horizontal="left" vertical="top" wrapText="1"/>
    </xf>
    <xf numFmtId="49" fontId="7" fillId="0" borderId="51" xfId="1" applyNumberFormat="1" applyFont="1" applyBorder="1" applyAlignment="1">
      <alignment horizontal="left" vertical="top" wrapText="1"/>
    </xf>
  </cellXfs>
  <cellStyles count="3">
    <cellStyle name="Normal" xfId="0" builtinId="0"/>
    <cellStyle name="Normal 2" xfId="1"/>
    <cellStyle name="Percent" xfId="2" builtinId="5"/>
  </cellStyles>
  <dxfs count="6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strike val="0"/>
        <outline val="0"/>
        <shadow val="0"/>
        <u val="none"/>
        <vertAlign val="baseline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7" tint="-0.24994659260841701"/>
      </font>
      <fill>
        <patternFill>
          <bgColor theme="7" tint="0.3999450666829432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rgb="FFEE0000"/>
      </font>
      <fill>
        <patternFill>
          <bgColor rgb="FFFFA7A7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9" defaultPivotStyle="PivotStyleLight16"/>
  <colors>
    <mruColors>
      <color rgb="FFFFA7A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643890</xdr:colOff>
      <xdr:row>4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2870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id="1" name="Table1" displayName="Table1" ref="E1:I46" totalsRowShown="0" headerRowDxfId="13" dataDxfId="12">
  <autoFilter ref="E1:I46"/>
  <tableColumns count="5">
    <tableColumn id="1" name="DirectoriDep" dataDxfId="11"/>
    <tableColumn id="2" name="Ciclul de studii" dataDxfId="10"/>
    <tableColumn id="3" name="Forma de învățământ" dataDxfId="9"/>
    <tableColumn id="4" name="Domeniul" dataDxfId="8"/>
    <tableColumn id="5" name="Programul de studii" dataDxfId="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D1:D6" totalsRowShown="0" headerRowDxfId="6" dataDxfId="5">
  <autoFilter ref="D1:D6"/>
  <tableColumns count="1">
    <tableColumn id="1" name="Departamente" dataDxfId="4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B1:C6" totalsRowShown="0" headerRowDxfId="3" dataDxfId="2">
  <autoFilter ref="B1:C6"/>
  <tableColumns count="2">
    <tableColumn id="1" name="Facultatea" dataDxfId="1"/>
    <tableColumn id="2" name="Decani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84"/>
  <sheetViews>
    <sheetView topLeftCell="A32" zoomScaleNormal="100" workbookViewId="0">
      <selection activeCell="I34" sqref="I34"/>
    </sheetView>
  </sheetViews>
  <sheetFormatPr defaultColWidth="8.85546875" defaultRowHeight="12.75"/>
  <cols>
    <col min="1" max="1" width="5.7109375" style="12" customWidth="1"/>
    <col min="2" max="10" width="10.28515625" style="12" customWidth="1"/>
    <col min="11" max="25" width="9.140625" style="90" customWidth="1"/>
    <col min="26" max="16384" width="8.85546875" style="12"/>
  </cols>
  <sheetData>
    <row r="1" spans="2:25" ht="15" customHeight="1"/>
    <row r="2" spans="2:25" s="96" customFormat="1" ht="15" customHeight="1">
      <c r="D2" s="97" t="s">
        <v>67</v>
      </c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</row>
    <row r="3" spans="2:25" s="96" customFormat="1" ht="15" customHeight="1">
      <c r="D3" s="57" t="s">
        <v>16</v>
      </c>
      <c r="K3" s="98"/>
      <c r="L3" s="98"/>
      <c r="V3" s="98"/>
      <c r="W3" s="98"/>
      <c r="X3" s="98"/>
      <c r="Y3" s="98"/>
    </row>
    <row r="4" spans="2:25" ht="15" customHeight="1">
      <c r="D4" s="258"/>
      <c r="E4" s="258"/>
      <c r="F4" s="258"/>
      <c r="G4" s="258"/>
      <c r="H4" s="258"/>
      <c r="I4" s="258"/>
      <c r="J4" s="258"/>
      <c r="M4" s="12"/>
      <c r="N4" s="12"/>
      <c r="O4" s="12"/>
      <c r="P4" s="12"/>
      <c r="Q4" s="12"/>
      <c r="R4" s="12"/>
      <c r="S4" s="12"/>
      <c r="T4" s="12"/>
      <c r="U4" s="12"/>
    </row>
    <row r="5" spans="2:25" ht="15" customHeight="1">
      <c r="M5" s="12"/>
      <c r="N5" s="254" t="s">
        <v>223</v>
      </c>
      <c r="O5" s="254"/>
      <c r="P5" s="254"/>
      <c r="Q5" s="254"/>
      <c r="R5" s="254"/>
      <c r="S5" s="254"/>
      <c r="T5" s="12"/>
      <c r="U5" s="12"/>
    </row>
    <row r="6" spans="2:25" ht="15" customHeight="1">
      <c r="D6" s="10" t="s">
        <v>91</v>
      </c>
      <c r="H6" s="10" t="s">
        <v>38</v>
      </c>
      <c r="I6" s="10"/>
      <c r="M6" s="12"/>
      <c r="N6" s="12"/>
      <c r="O6" s="12"/>
      <c r="P6" s="12"/>
      <c r="Q6" s="12"/>
      <c r="R6" s="12"/>
      <c r="S6" s="12"/>
      <c r="T6" s="12"/>
      <c r="U6" s="12"/>
    </row>
    <row r="7" spans="2:25" ht="15" customHeight="1">
      <c r="H7" s="10" t="s">
        <v>218</v>
      </c>
      <c r="I7" s="10"/>
      <c r="M7" s="12"/>
      <c r="N7" s="12"/>
      <c r="O7" s="12"/>
      <c r="P7" s="12"/>
      <c r="Q7" s="12"/>
      <c r="R7" s="12"/>
      <c r="S7" s="12"/>
      <c r="T7" s="12"/>
      <c r="U7" s="12"/>
    </row>
    <row r="8" spans="2:25" ht="15" customHeight="1">
      <c r="I8" s="10"/>
      <c r="M8" s="12"/>
      <c r="N8" s="255" t="s">
        <v>224</v>
      </c>
      <c r="O8" s="255"/>
      <c r="P8" s="255"/>
      <c r="Q8" s="255"/>
      <c r="R8" s="255"/>
      <c r="S8" s="255"/>
      <c r="T8" s="12"/>
      <c r="U8" s="12"/>
    </row>
    <row r="9" spans="2:25" s="14" customFormat="1" ht="15" customHeight="1">
      <c r="K9" s="89"/>
      <c r="L9" s="89"/>
      <c r="V9" s="89"/>
      <c r="W9" s="89"/>
      <c r="X9" s="89"/>
    </row>
    <row r="10" spans="2:25" s="14" customFormat="1" ht="15" customHeight="1">
      <c r="B10" s="94" t="s">
        <v>85</v>
      </c>
      <c r="D10" s="99" t="s">
        <v>208</v>
      </c>
      <c r="K10" s="89"/>
      <c r="L10" s="89"/>
      <c r="V10" s="89"/>
      <c r="W10" s="89"/>
      <c r="X10" s="89"/>
      <c r="Y10" s="89"/>
    </row>
    <row r="11" spans="2:25" s="14" customFormat="1" ht="15" customHeight="1">
      <c r="B11" s="94" t="s">
        <v>40</v>
      </c>
      <c r="D11" s="257"/>
      <c r="E11" s="257"/>
      <c r="F11" s="257"/>
      <c r="G11" s="257"/>
      <c r="K11" s="89"/>
      <c r="L11" s="89"/>
      <c r="V11" s="89"/>
      <c r="W11" s="89"/>
      <c r="X11" s="89"/>
      <c r="Y11" s="89"/>
    </row>
    <row r="12" spans="2:25" ht="15" customHeight="1">
      <c r="B12" s="95" t="s">
        <v>17</v>
      </c>
      <c r="C12" s="14"/>
      <c r="D12" s="261"/>
      <c r="E12" s="261"/>
      <c r="F12" s="261"/>
      <c r="G12" s="261"/>
      <c r="H12" s="261"/>
      <c r="I12" s="261"/>
      <c r="J12" s="261"/>
      <c r="M12" s="12"/>
      <c r="N12" s="12"/>
      <c r="O12" s="12"/>
      <c r="P12" s="12"/>
      <c r="Q12" s="12"/>
      <c r="R12" s="12"/>
      <c r="S12" s="12"/>
      <c r="T12" s="12"/>
      <c r="U12" s="12"/>
    </row>
    <row r="13" spans="2:25" ht="15" customHeight="1">
      <c r="B13" s="94" t="s">
        <v>86</v>
      </c>
      <c r="C13" s="14"/>
      <c r="D13" s="262"/>
      <c r="E13" s="262"/>
      <c r="F13" s="262"/>
      <c r="G13" s="262"/>
      <c r="H13" s="262"/>
      <c r="I13" s="262"/>
      <c r="J13" s="262"/>
      <c r="M13" s="12"/>
      <c r="N13" s="12"/>
      <c r="O13" s="12"/>
      <c r="P13" s="12"/>
      <c r="Q13" s="12"/>
      <c r="R13" s="12"/>
      <c r="S13" s="12"/>
      <c r="T13" s="12"/>
      <c r="U13" s="12"/>
    </row>
    <row r="14" spans="2:25" ht="15" customHeight="1">
      <c r="C14" s="58"/>
    </row>
    <row r="15" spans="2:25" ht="15" customHeight="1">
      <c r="D15" s="100"/>
    </row>
    <row r="16" spans="2:25" ht="15" customHeight="1">
      <c r="D16" s="58"/>
    </row>
    <row r="17" spans="1:25" s="14" customFormat="1" ht="15" customHeight="1">
      <c r="B17" s="14" t="s">
        <v>41</v>
      </c>
      <c r="D17" s="101" t="s">
        <v>232</v>
      </c>
      <c r="F17" s="102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</row>
    <row r="18" spans="1:25" s="14" customFormat="1" ht="15" customHeight="1">
      <c r="B18" s="14" t="s">
        <v>42</v>
      </c>
      <c r="D18" s="101" t="s">
        <v>233</v>
      </c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</row>
    <row r="19" spans="1:25" s="14" customFormat="1" ht="15" customHeight="1">
      <c r="B19" s="14" t="s">
        <v>43</v>
      </c>
      <c r="D19" s="259">
        <v>120</v>
      </c>
      <c r="E19" s="259"/>
      <c r="F19" s="259"/>
      <c r="G19" s="259"/>
      <c r="H19" s="259"/>
      <c r="I19" s="259"/>
      <c r="J19" s="25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</row>
    <row r="20" spans="1:25" s="14" customFormat="1" ht="15" customHeight="1">
      <c r="B20" s="14" t="s">
        <v>44</v>
      </c>
      <c r="D20" s="257" t="s">
        <v>170</v>
      </c>
      <c r="E20" s="257"/>
      <c r="F20" s="257"/>
      <c r="G20" s="257"/>
      <c r="H20" s="257"/>
      <c r="I20" s="257"/>
      <c r="J20" s="257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</row>
    <row r="21" spans="1:25" ht="15" customHeight="1"/>
    <row r="22" spans="1:25" ht="15" customHeight="1"/>
    <row r="23" spans="1:25" ht="15" customHeight="1">
      <c r="F23" s="103" t="s">
        <v>18</v>
      </c>
    </row>
    <row r="24" spans="1:25" ht="15" customHeight="1"/>
    <row r="25" spans="1:25" ht="15" customHeight="1">
      <c r="A25" s="260" t="s">
        <v>209</v>
      </c>
      <c r="B25" s="260"/>
      <c r="C25" s="260"/>
      <c r="D25" s="260"/>
      <c r="E25" s="260"/>
      <c r="F25" s="260"/>
      <c r="G25" s="260"/>
      <c r="H25" s="260"/>
      <c r="I25" s="260"/>
      <c r="J25" s="260"/>
    </row>
    <row r="26" spans="1:25" ht="15" customHeight="1" thickBot="1"/>
    <row r="27" spans="1:25" s="104" customFormat="1" ht="15" customHeight="1">
      <c r="C27" s="264" t="s">
        <v>45</v>
      </c>
      <c r="D27" s="266" t="s">
        <v>48</v>
      </c>
      <c r="E27" s="266"/>
      <c r="F27" s="266" t="s">
        <v>51</v>
      </c>
      <c r="G27" s="266"/>
      <c r="H27" s="267" t="s">
        <v>234</v>
      </c>
      <c r="I27" s="263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</row>
    <row r="28" spans="1:25" s="104" customFormat="1" ht="15" customHeight="1">
      <c r="C28" s="265"/>
      <c r="D28" s="233" t="s">
        <v>49</v>
      </c>
      <c r="E28" s="233" t="s">
        <v>50</v>
      </c>
      <c r="F28" s="233" t="s">
        <v>52</v>
      </c>
      <c r="G28" s="233" t="s">
        <v>53</v>
      </c>
      <c r="H28" s="268"/>
      <c r="I28" s="263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</row>
    <row r="29" spans="1:25" ht="15" customHeight="1">
      <c r="C29" s="26" t="s">
        <v>46</v>
      </c>
      <c r="D29" s="27">
        <v>14</v>
      </c>
      <c r="E29" s="27">
        <v>14</v>
      </c>
      <c r="F29" s="27">
        <v>3</v>
      </c>
      <c r="G29" s="27">
        <v>3</v>
      </c>
      <c r="H29" s="20"/>
      <c r="I29" s="13"/>
    </row>
    <row r="30" spans="1:25" ht="15" customHeight="1" thickBot="1">
      <c r="C30" s="28" t="s">
        <v>47</v>
      </c>
      <c r="D30" s="29">
        <v>14</v>
      </c>
      <c r="E30" s="29">
        <v>14</v>
      </c>
      <c r="F30" s="29">
        <v>3</v>
      </c>
      <c r="G30" s="29">
        <v>3</v>
      </c>
      <c r="H30" s="22"/>
      <c r="I30" s="13"/>
    </row>
    <row r="31" spans="1:25" ht="15" customHeight="1">
      <c r="I31" s="13"/>
    </row>
    <row r="32" spans="1:25" ht="15" customHeight="1">
      <c r="I32" s="13"/>
    </row>
    <row r="33" spans="1:14" ht="15" customHeight="1"/>
    <row r="34" spans="1:14" ht="15" customHeight="1">
      <c r="E34" s="78" t="s">
        <v>54</v>
      </c>
    </row>
    <row r="35" spans="1:14" ht="15" customHeight="1" thickBot="1"/>
    <row r="36" spans="1:14" ht="15" customHeight="1">
      <c r="D36" s="23" t="s">
        <v>45</v>
      </c>
      <c r="E36" s="24" t="s">
        <v>49</v>
      </c>
      <c r="F36" s="25" t="s">
        <v>50</v>
      </c>
    </row>
    <row r="37" spans="1:14" ht="15" customHeight="1">
      <c r="D37" s="26" t="s">
        <v>46</v>
      </c>
      <c r="E37" s="27">
        <f>'AN I'!J$24</f>
        <v>11</v>
      </c>
      <c r="F37" s="20">
        <f>'AN I'!J$39</f>
        <v>7</v>
      </c>
    </row>
    <row r="38" spans="1:14" ht="15" customHeight="1" thickBot="1">
      <c r="D38" s="28" t="s">
        <v>47</v>
      </c>
      <c r="E38" s="29">
        <f>'AN II'!J$26</f>
        <v>0</v>
      </c>
      <c r="F38" s="22">
        <f>'AN II'!J$34</f>
        <v>26</v>
      </c>
      <c r="H38" s="13"/>
    </row>
    <row r="39" spans="1:14" ht="15" customHeight="1">
      <c r="H39" s="13"/>
    </row>
    <row r="40" spans="1:14" ht="15" customHeight="1">
      <c r="H40" s="13"/>
    </row>
    <row r="41" spans="1:14" ht="15" customHeight="1">
      <c r="H41" s="13"/>
    </row>
    <row r="42" spans="1:14" ht="15" customHeight="1">
      <c r="H42" s="13"/>
    </row>
    <row r="43" spans="1:14" ht="15" customHeight="1"/>
    <row r="44" spans="1:14" ht="15" customHeight="1"/>
    <row r="45" spans="1:14" ht="15" customHeight="1">
      <c r="B45" s="30" t="s">
        <v>39</v>
      </c>
      <c r="C45" s="13"/>
      <c r="E45" s="13"/>
      <c r="G45" s="13"/>
      <c r="H45" s="13"/>
      <c r="I45" s="13" t="s">
        <v>68</v>
      </c>
      <c r="J45" s="13"/>
      <c r="K45" s="74"/>
      <c r="L45" s="74"/>
      <c r="N45" s="74"/>
    </row>
    <row r="46" spans="1:14" ht="15" customHeight="1">
      <c r="A46" s="30" t="s">
        <v>119</v>
      </c>
      <c r="G46" s="256"/>
      <c r="H46" s="256"/>
      <c r="I46" s="256"/>
      <c r="J46" s="256"/>
      <c r="K46" s="74"/>
      <c r="L46" s="74"/>
      <c r="M46" s="91"/>
      <c r="N46" s="74"/>
    </row>
    <row r="47" spans="1:14" ht="15" customHeight="1">
      <c r="F47" s="13"/>
      <c r="H47" s="30"/>
      <c r="I47" s="86" t="s">
        <v>69</v>
      </c>
    </row>
    <row r="48" spans="1:14" ht="15" customHeight="1">
      <c r="F48" s="13" t="s">
        <v>228</v>
      </c>
      <c r="H48" s="30"/>
      <c r="I48" s="86"/>
    </row>
    <row r="49" spans="1:10" ht="15" customHeight="1">
      <c r="F49" s="13"/>
      <c r="H49" s="30"/>
      <c r="I49" s="86"/>
    </row>
    <row r="50" spans="1:10" ht="15" customHeight="1">
      <c r="F50" s="13"/>
      <c r="H50" s="30"/>
      <c r="I50" s="86"/>
    </row>
    <row r="51" spans="1:10" s="90" customFormat="1">
      <c r="A51" s="106"/>
      <c r="B51" s="106"/>
      <c r="C51" s="106"/>
      <c r="D51" s="106"/>
      <c r="E51" s="106"/>
      <c r="F51" s="106"/>
      <c r="G51" s="106"/>
      <c r="H51" s="106"/>
      <c r="I51" s="106"/>
      <c r="J51" s="106"/>
    </row>
    <row r="52" spans="1:10" s="90" customFormat="1"/>
    <row r="53" spans="1:10" s="90" customFormat="1"/>
    <row r="54" spans="1:10" s="90" customFormat="1"/>
    <row r="55" spans="1:10" s="90" customFormat="1"/>
    <row r="56" spans="1:10" s="90" customFormat="1"/>
    <row r="57" spans="1:10" s="90" customFormat="1"/>
    <row r="58" spans="1:10" s="90" customFormat="1"/>
    <row r="59" spans="1:10" s="90" customFormat="1"/>
    <row r="60" spans="1:10" s="90" customFormat="1"/>
    <row r="61" spans="1:10" s="90" customFormat="1"/>
    <row r="62" spans="1:10" s="90" customFormat="1"/>
    <row r="63" spans="1:10" s="90" customFormat="1"/>
    <row r="64" spans="1:10" s="90" customFormat="1"/>
    <row r="65" s="90" customFormat="1"/>
    <row r="66" s="90" customFormat="1"/>
    <row r="67" s="90" customFormat="1"/>
    <row r="68" s="90" customFormat="1"/>
    <row r="69" s="90" customFormat="1"/>
    <row r="70" s="90" customFormat="1"/>
    <row r="71" s="90" customFormat="1"/>
    <row r="72" s="90" customFormat="1"/>
    <row r="73" s="90" customFormat="1"/>
    <row r="74" s="90" customFormat="1"/>
    <row r="75" s="90" customFormat="1"/>
    <row r="76" s="90" customFormat="1"/>
    <row r="77" s="90" customFormat="1"/>
    <row r="78" s="90" customFormat="1"/>
    <row r="79" s="90" customFormat="1"/>
    <row r="80" s="90" customFormat="1"/>
    <row r="81" s="90" customFormat="1"/>
    <row r="82" s="90" customFormat="1"/>
    <row r="83" s="90" customFormat="1"/>
    <row r="84" s="90" customFormat="1"/>
    <row r="85" s="90" customFormat="1"/>
    <row r="86" s="90" customFormat="1"/>
    <row r="87" s="90" customFormat="1"/>
    <row r="88" s="90" customFormat="1"/>
    <row r="89" s="90" customFormat="1"/>
    <row r="90" s="90" customFormat="1"/>
    <row r="91" s="90" customFormat="1"/>
    <row r="92" s="90" customFormat="1"/>
    <row r="93" s="90" customFormat="1"/>
    <row r="94" s="90" customFormat="1"/>
    <row r="95" s="90" customFormat="1"/>
    <row r="96" s="90" customFormat="1"/>
    <row r="97" s="90" customFormat="1"/>
    <row r="98" s="90" customFormat="1"/>
    <row r="99" s="90" customFormat="1"/>
    <row r="100" s="90" customFormat="1"/>
    <row r="101" s="90" customFormat="1"/>
    <row r="102" s="90" customFormat="1"/>
    <row r="103" s="90" customFormat="1"/>
    <row r="104" s="90" customFormat="1"/>
    <row r="105" s="90" customFormat="1"/>
    <row r="106" s="90" customFormat="1"/>
    <row r="107" s="90" customFormat="1"/>
    <row r="108" s="90" customFormat="1"/>
    <row r="109" s="90" customFormat="1"/>
    <row r="110" s="90" customFormat="1"/>
    <row r="111" s="90" customFormat="1"/>
    <row r="112" s="90" customFormat="1"/>
    <row r="113" s="90" customFormat="1"/>
    <row r="114" s="90" customFormat="1"/>
    <row r="115" s="90" customFormat="1"/>
    <row r="116" s="90" customFormat="1"/>
    <row r="117" s="90" customFormat="1"/>
    <row r="118" s="90" customFormat="1"/>
    <row r="119" s="90" customFormat="1"/>
    <row r="120" s="90" customFormat="1"/>
    <row r="121" s="90" customFormat="1"/>
    <row r="122" s="90" customFormat="1"/>
    <row r="123" s="90" customFormat="1"/>
    <row r="124" s="90" customFormat="1"/>
    <row r="125" s="90" customFormat="1"/>
    <row r="126" s="90" customFormat="1"/>
    <row r="127" s="90" customFormat="1"/>
    <row r="128" s="90" customFormat="1"/>
    <row r="129" s="90" customFormat="1"/>
    <row r="130" s="90" customFormat="1"/>
    <row r="131" s="90" customFormat="1"/>
    <row r="132" s="90" customFormat="1"/>
    <row r="133" s="90" customFormat="1"/>
    <row r="134" s="90" customFormat="1"/>
    <row r="135" s="90" customFormat="1"/>
    <row r="136" s="90" customFormat="1"/>
    <row r="137" s="90" customFormat="1"/>
    <row r="138" s="90" customFormat="1"/>
    <row r="139" s="90" customFormat="1"/>
    <row r="140" s="90" customFormat="1"/>
    <row r="141" s="90" customFormat="1"/>
    <row r="142" s="90" customFormat="1"/>
    <row r="143" s="90" customFormat="1"/>
    <row r="144" s="90" customFormat="1"/>
    <row r="145" s="90" customFormat="1"/>
    <row r="146" s="90" customFormat="1"/>
    <row r="147" s="90" customFormat="1"/>
    <row r="148" s="90" customFormat="1"/>
    <row r="149" s="90" customFormat="1"/>
    <row r="150" s="90" customFormat="1"/>
    <row r="151" s="90" customFormat="1"/>
    <row r="152" s="90" customFormat="1"/>
    <row r="153" s="90" customFormat="1"/>
    <row r="154" s="90" customFormat="1"/>
    <row r="155" s="90" customFormat="1"/>
    <row r="156" s="90" customFormat="1"/>
    <row r="157" s="90" customFormat="1"/>
    <row r="158" s="90" customFormat="1"/>
    <row r="159" s="90" customFormat="1"/>
    <row r="160" s="90" customFormat="1"/>
    <row r="161" s="90" customFormat="1"/>
    <row r="162" s="90" customFormat="1"/>
    <row r="163" s="90" customFormat="1"/>
    <row r="164" s="90" customFormat="1"/>
    <row r="165" s="90" customFormat="1"/>
    <row r="166" s="90" customFormat="1"/>
    <row r="167" s="90" customFormat="1"/>
    <row r="168" s="90" customFormat="1"/>
    <row r="169" s="90" customFormat="1"/>
    <row r="170" s="90" customFormat="1"/>
    <row r="171" s="90" customFormat="1"/>
    <row r="172" s="90" customFormat="1"/>
    <row r="173" s="90" customFormat="1"/>
    <row r="174" s="90" customFormat="1"/>
    <row r="175" s="90" customFormat="1"/>
    <row r="176" s="90" customFormat="1"/>
    <row r="177" s="90" customFormat="1"/>
    <row r="178" s="90" customFormat="1"/>
    <row r="179" s="90" customFormat="1"/>
    <row r="180" s="90" customFormat="1"/>
    <row r="181" s="90" customFormat="1"/>
    <row r="182" s="90" customFormat="1"/>
    <row r="183" s="90" customFormat="1"/>
    <row r="184" s="90" customFormat="1"/>
  </sheetData>
  <sheetProtection selectLockedCells="1"/>
  <mergeCells count="15">
    <mergeCell ref="N5:S5"/>
    <mergeCell ref="N8:S8"/>
    <mergeCell ref="G46:J46"/>
    <mergeCell ref="D11:G11"/>
    <mergeCell ref="D4:J4"/>
    <mergeCell ref="D19:J19"/>
    <mergeCell ref="A25:J25"/>
    <mergeCell ref="D12:J12"/>
    <mergeCell ref="D13:J13"/>
    <mergeCell ref="D20:J20"/>
    <mergeCell ref="I27:I28"/>
    <mergeCell ref="C27:C28"/>
    <mergeCell ref="D27:E27"/>
    <mergeCell ref="F27:G27"/>
    <mergeCell ref="H27:H28"/>
  </mergeCells>
  <phoneticPr fontId="2" type="noConversion"/>
  <conditionalFormatting sqref="A46 G46:J46">
    <cfRule type="containsBlanks" dxfId="59" priority="3">
      <formula>LEN(TRIM(A46))=0</formula>
    </cfRule>
  </conditionalFormatting>
  <conditionalFormatting sqref="D11:G11 D12:J13">
    <cfRule type="containsBlanks" dxfId="58" priority="5">
      <formula>LEN(TRIM(D11))=0</formula>
    </cfRule>
  </conditionalFormatting>
  <conditionalFormatting sqref="D4:J4">
    <cfRule type="containsBlanks" dxfId="57" priority="4">
      <formula>LEN(TRIM(D4))=0</formula>
    </cfRule>
  </conditionalFormatting>
  <conditionalFormatting sqref="E37:F38">
    <cfRule type="cellIs" dxfId="56" priority="2" operator="equal">
      <formula>0</formula>
    </cfRule>
  </conditionalFormatting>
  <conditionalFormatting sqref="F49">
    <cfRule type="containsBlanks" dxfId="55" priority="1">
      <formula>LEN(TRIM(F49))=0</formula>
    </cfRule>
  </conditionalFormatting>
  <pageMargins left="0.55118110236220474" right="0.47244094488188981" top="0.51181102362204722" bottom="0.70866141732283472" header="0.15748031496062992" footer="0.19685039370078741"/>
  <pageSetup paperSize="9" scale="95" orientation="portrait" verticalDpi="4294967294" r:id="rId1"/>
  <headerFooter alignWithMargins="0">
    <oddFooter>&amp;LF 799.24/Ed.02_F01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7">
        <x14:dataValidation type="list" allowBlank="1" showInputMessage="1" showErrorMessage="1">
          <x14:formula1>
            <xm:f>Nomenclatoare!$D$2:$D$6</xm:f>
          </x14:formula1>
          <xm:sqref>D4:J4</xm:sqref>
        </x14:dataValidation>
        <x14:dataValidation type="list" allowBlank="1" showInputMessage="1" showErrorMessage="1">
          <x14:formula1>
            <xm:f>_xlfn.ANCHORARRAY(Nomenclatoare!$K$2)</xm:f>
          </x14:formula1>
          <xm:sqref>D11:G11</xm:sqref>
        </x14:dataValidation>
        <x14:dataValidation type="list" allowBlank="1" showInputMessage="1" showErrorMessage="1">
          <x14:formula1>
            <xm:f>_xlfn.ANCHORARRAY(Nomenclatoare!$N$9)</xm:f>
          </x14:formula1>
          <xm:sqref>D12:J12</xm:sqref>
        </x14:dataValidation>
        <x14:dataValidation type="list" allowBlank="1" showInputMessage="1" showErrorMessage="1">
          <x14:formula1>
            <xm:f>_xlfn.ANCHORARRAY(Nomenclatoare!$L$2)</xm:f>
          </x14:formula1>
          <xm:sqref>D20:J20</xm:sqref>
        </x14:dataValidation>
        <x14:dataValidation type="list" allowBlank="1" showInputMessage="1" showErrorMessage="1">
          <x14:formula1>
            <xm:f>_xlfn.ANCHORARRAY(Nomenclatoare!$O$9)</xm:f>
          </x14:formula1>
          <xm:sqref>D13:J13</xm:sqref>
        </x14:dataValidation>
        <x14:dataValidation type="list" allowBlank="1" showInputMessage="1" showErrorMessage="1">
          <x14:formula1>
            <xm:f>Nomenclatoare!$C$2:$C$6</xm:f>
          </x14:formula1>
          <xm:sqref>A46</xm:sqref>
        </x14:dataValidation>
        <x14:dataValidation type="list" allowBlank="1" showInputMessage="1" showErrorMessage="1">
          <x14:formula1>
            <xm:f>Nomenclatoare!$E$2:$E$6</xm:f>
          </x14:formula1>
          <xm:sqref>G46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H138"/>
  <sheetViews>
    <sheetView view="pageBreakPreview" topLeftCell="A21" zoomScale="60" zoomScaleNormal="100" workbookViewId="0">
      <selection activeCell="J66" sqref="J66"/>
    </sheetView>
  </sheetViews>
  <sheetFormatPr defaultColWidth="8.85546875" defaultRowHeight="12.75" outlineLevelCol="1"/>
  <cols>
    <col min="1" max="1" width="6.5703125" style="12" customWidth="1"/>
    <col min="2" max="2" width="12.28515625" style="12" customWidth="1"/>
    <col min="3" max="3" width="8.28515625" style="12" customWidth="1"/>
    <col min="4" max="4" width="7" style="12" customWidth="1"/>
    <col min="5" max="5" width="6.5703125" style="12" customWidth="1"/>
    <col min="6" max="6" width="7.28515625" style="12" customWidth="1"/>
    <col min="7" max="7" width="6.42578125" style="12" customWidth="1"/>
    <col min="8" max="8" width="7.42578125" style="12" customWidth="1"/>
    <col min="9" max="9" width="7.28515625" style="12" customWidth="1"/>
    <col min="10" max="10" width="8" style="12" customWidth="1"/>
    <col min="11" max="12" width="6.42578125" style="12" customWidth="1"/>
    <col min="13" max="13" width="3.7109375" style="12" customWidth="1"/>
    <col min="14" max="15" width="9.140625" style="90"/>
    <col min="16" max="16" width="15.140625" style="90" customWidth="1" outlineLevel="1"/>
    <col min="17" max="32" width="8.85546875" style="90" customWidth="1" outlineLevel="1"/>
    <col min="33" max="60" width="8.85546875" style="228"/>
    <col min="61" max="16384" width="8.85546875" style="12"/>
  </cols>
  <sheetData>
    <row r="1" spans="1:60" s="14" customFormat="1" ht="15">
      <c r="B1" s="101" t="s">
        <v>67</v>
      </c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27"/>
      <c r="AU1" s="227"/>
      <c r="AV1" s="227"/>
      <c r="AW1" s="227"/>
      <c r="AX1" s="227"/>
      <c r="AY1" s="227"/>
      <c r="AZ1" s="227"/>
      <c r="BA1" s="227"/>
      <c r="BB1" s="227"/>
      <c r="BC1" s="227"/>
      <c r="BD1" s="227"/>
      <c r="BE1" s="227"/>
      <c r="BF1" s="227"/>
      <c r="BG1" s="227"/>
      <c r="BH1" s="227"/>
    </row>
    <row r="2" spans="1:60" s="14" customFormat="1" ht="15">
      <c r="B2" s="101" t="s">
        <v>16</v>
      </c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227"/>
      <c r="AH2" s="227"/>
      <c r="AI2" s="227"/>
      <c r="AJ2" s="227"/>
      <c r="AK2" s="227"/>
      <c r="AL2" s="227"/>
      <c r="AM2" s="227"/>
      <c r="AN2" s="227"/>
      <c r="AO2" s="227"/>
      <c r="AP2" s="227"/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7"/>
      <c r="BD2" s="227"/>
      <c r="BE2" s="227"/>
      <c r="BF2" s="227"/>
      <c r="BG2" s="227"/>
      <c r="BH2" s="227"/>
    </row>
    <row r="3" spans="1:60" s="14" customFormat="1" ht="15">
      <c r="B3" s="101" t="str">
        <f>IF(Pagina1!$D$4="","Departament",Pagina1!$D$4)</f>
        <v>Departament</v>
      </c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227"/>
      <c r="AH3" s="227"/>
      <c r="AI3" s="227"/>
      <c r="AJ3" s="227"/>
      <c r="AK3" s="227"/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7"/>
      <c r="BD3" s="227"/>
      <c r="BE3" s="227"/>
      <c r="BF3" s="227"/>
      <c r="BG3" s="227"/>
      <c r="BH3" s="227"/>
    </row>
    <row r="4" spans="1:60" s="14" customFormat="1" ht="14.25">
      <c r="B4" s="14" t="s">
        <v>40</v>
      </c>
      <c r="D4" s="125">
        <f>Pagina1!$D$11</f>
        <v>0</v>
      </c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227"/>
      <c r="AH4" s="227"/>
      <c r="AI4" s="227"/>
      <c r="AJ4" s="227"/>
      <c r="AK4" s="227"/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7"/>
      <c r="BD4" s="227"/>
      <c r="BE4" s="227"/>
      <c r="BF4" s="227"/>
      <c r="BG4" s="227"/>
      <c r="BH4" s="227"/>
    </row>
    <row r="5" spans="1:60" s="14" customFormat="1" ht="16.5" customHeight="1">
      <c r="B5" s="14" t="s">
        <v>17</v>
      </c>
      <c r="D5" s="125">
        <f>Pagina1!$D$12</f>
        <v>0</v>
      </c>
      <c r="N5" s="89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227"/>
      <c r="AH5" s="227"/>
      <c r="AI5" s="227"/>
      <c r="AJ5" s="227"/>
      <c r="AK5" s="227"/>
      <c r="AL5" s="227"/>
      <c r="AM5" s="227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7"/>
      <c r="BD5" s="227"/>
      <c r="BE5" s="227"/>
      <c r="BF5" s="227"/>
      <c r="BG5" s="227"/>
      <c r="BH5" s="227"/>
    </row>
    <row r="6" spans="1:60" s="14" customFormat="1" ht="14.25">
      <c r="B6" s="94" t="s">
        <v>86</v>
      </c>
      <c r="D6" s="125">
        <f>Pagina1!$D$13</f>
        <v>0</v>
      </c>
      <c r="N6" s="89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227"/>
      <c r="AH6" s="227"/>
      <c r="AI6" s="227"/>
      <c r="AJ6" s="227"/>
      <c r="AK6" s="227"/>
      <c r="AL6" s="227"/>
      <c r="AM6" s="227"/>
      <c r="AN6" s="227"/>
      <c r="AO6" s="227"/>
      <c r="AP6" s="227"/>
      <c r="AQ6" s="227"/>
      <c r="AR6" s="227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7"/>
      <c r="BD6" s="227"/>
      <c r="BE6" s="227"/>
      <c r="BF6" s="227"/>
      <c r="BG6" s="227"/>
      <c r="BH6" s="227"/>
    </row>
    <row r="7" spans="1:60" s="14" customFormat="1" ht="15">
      <c r="B7" s="94"/>
      <c r="D7" s="99"/>
      <c r="N7" s="89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7"/>
      <c r="BD7" s="227"/>
      <c r="BE7" s="227"/>
      <c r="BF7" s="227"/>
      <c r="BG7" s="227"/>
      <c r="BH7" s="227"/>
    </row>
    <row r="8" spans="1:60" s="14" customFormat="1" ht="15">
      <c r="B8" s="94"/>
      <c r="C8" s="10" t="s">
        <v>91</v>
      </c>
      <c r="D8" s="99"/>
      <c r="I8" s="12" t="s">
        <v>38</v>
      </c>
      <c r="N8" s="89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227"/>
      <c r="AH8" s="227"/>
      <c r="AI8" s="227"/>
      <c r="AJ8" s="227"/>
      <c r="AK8" s="227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7"/>
      <c r="BD8" s="227"/>
      <c r="BE8" s="227"/>
      <c r="BF8" s="227"/>
      <c r="BG8" s="227"/>
      <c r="BH8" s="227"/>
    </row>
    <row r="9" spans="1:60">
      <c r="D9" s="108"/>
      <c r="I9" s="13" t="s">
        <v>115</v>
      </c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</row>
    <row r="10" spans="1:60">
      <c r="D10" s="108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</row>
    <row r="11" spans="1:60">
      <c r="D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</row>
    <row r="12" spans="1:60">
      <c r="D12" s="108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</row>
    <row r="13" spans="1:60" ht="15.75">
      <c r="F13" s="75" t="s">
        <v>18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</row>
    <row r="14" spans="1:60" ht="15" customHeight="1">
      <c r="A14" s="278" t="str">
        <f>Pagina1!A25</f>
        <v>Valabil începând cu anul I universitar ........ - ...........</v>
      </c>
      <c r="B14" s="278"/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</row>
    <row r="15" spans="1:60"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</row>
    <row r="16" spans="1:60"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</row>
    <row r="17" spans="1:60" ht="15.75">
      <c r="B17" s="57" t="s">
        <v>55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</row>
    <row r="18" spans="1:60" ht="13.5" thickBot="1"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</row>
    <row r="19" spans="1:60" s="58" customFormat="1" ht="15" customHeight="1" thickBot="1">
      <c r="B19" s="269" t="s">
        <v>58</v>
      </c>
      <c r="C19" s="270"/>
      <c r="D19" s="270"/>
      <c r="E19" s="270"/>
      <c r="F19" s="271"/>
      <c r="H19" s="272" t="s">
        <v>107</v>
      </c>
      <c r="I19" s="273"/>
      <c r="J19" s="276" t="s">
        <v>112</v>
      </c>
      <c r="K19" s="110" t="s">
        <v>108</v>
      </c>
      <c r="L19" s="223"/>
      <c r="N19" s="111"/>
      <c r="O19" s="112"/>
      <c r="P19" s="205" t="s">
        <v>165</v>
      </c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112"/>
      <c r="AB19" s="286" t="s">
        <v>107</v>
      </c>
      <c r="AC19" s="286"/>
      <c r="AD19" s="285" t="s">
        <v>112</v>
      </c>
      <c r="AE19" s="285" t="s">
        <v>108</v>
      </c>
      <c r="AF19" s="285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29"/>
      <c r="AR19" s="229"/>
      <c r="AS19" s="229"/>
      <c r="AT19" s="229"/>
      <c r="AU19" s="229"/>
      <c r="AV19" s="229"/>
      <c r="AW19" s="229"/>
      <c r="AX19" s="229"/>
      <c r="AY19" s="229"/>
      <c r="AZ19" s="229"/>
      <c r="BA19" s="229"/>
      <c r="BB19" s="229"/>
      <c r="BC19" s="229"/>
      <c r="BD19" s="229"/>
      <c r="BE19" s="229"/>
      <c r="BF19" s="229"/>
      <c r="BG19" s="229"/>
      <c r="BH19" s="229"/>
    </row>
    <row r="20" spans="1:60" s="58" customFormat="1" ht="15.75" thickBot="1">
      <c r="B20" s="37" t="s">
        <v>45</v>
      </c>
      <c r="C20" s="67" t="s">
        <v>21</v>
      </c>
      <c r="D20" s="35" t="s">
        <v>23</v>
      </c>
      <c r="E20" s="46" t="s">
        <v>22</v>
      </c>
      <c r="F20" s="33" t="s">
        <v>56</v>
      </c>
      <c r="H20" s="274"/>
      <c r="I20" s="275"/>
      <c r="J20" s="277"/>
      <c r="K20" s="214" t="s">
        <v>95</v>
      </c>
      <c r="L20" s="222" t="s">
        <v>94</v>
      </c>
      <c r="N20" s="112"/>
      <c r="O20" s="112"/>
      <c r="P20" s="205" t="s">
        <v>219</v>
      </c>
      <c r="Q20" s="205"/>
      <c r="R20" s="205"/>
      <c r="S20" s="205"/>
      <c r="T20" s="205"/>
      <c r="U20" s="90"/>
      <c r="V20" s="205" t="s">
        <v>220</v>
      </c>
      <c r="W20" s="205"/>
      <c r="X20" s="205"/>
      <c r="Y20" s="205"/>
      <c r="Z20" s="205"/>
      <c r="AA20" s="112"/>
      <c r="AB20" s="286"/>
      <c r="AC20" s="286"/>
      <c r="AD20" s="285"/>
      <c r="AE20" s="206" t="s">
        <v>95</v>
      </c>
      <c r="AF20" s="206" t="s">
        <v>94</v>
      </c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29"/>
      <c r="AR20" s="229"/>
      <c r="AS20" s="229"/>
      <c r="AT20" s="229"/>
      <c r="AU20" s="229"/>
      <c r="AV20" s="229"/>
      <c r="AW20" s="229"/>
      <c r="AX20" s="229"/>
      <c r="AY20" s="229"/>
      <c r="AZ20" s="229"/>
      <c r="BA20" s="229"/>
      <c r="BB20" s="229"/>
      <c r="BC20" s="229"/>
      <c r="BD20" s="229"/>
      <c r="BE20" s="229"/>
      <c r="BF20" s="229"/>
      <c r="BG20" s="229"/>
      <c r="BH20" s="229"/>
    </row>
    <row r="21" spans="1:60">
      <c r="B21" s="15" t="s">
        <v>46</v>
      </c>
      <c r="C21" s="16">
        <f>SUM(Q22,W22)</f>
        <v>70</v>
      </c>
      <c r="D21" s="39">
        <f t="shared" ref="D21:E21" si="0">SUM(R22,X22)</f>
        <v>0</v>
      </c>
      <c r="E21" s="234">
        <f t="shared" si="0"/>
        <v>0</v>
      </c>
      <c r="F21" s="40">
        <f>SUM(C21:E21)</f>
        <v>70</v>
      </c>
      <c r="H21" s="215" t="s">
        <v>109</v>
      </c>
      <c r="I21" s="216"/>
      <c r="J21" s="219">
        <f>AD21</f>
        <v>0</v>
      </c>
      <c r="K21" s="220">
        <f t="shared" ref="K21:L21" si="1">AE21</f>
        <v>70</v>
      </c>
      <c r="L21" s="221">
        <f t="shared" si="1"/>
        <v>0</v>
      </c>
      <c r="M21" s="58"/>
      <c r="N21" s="109"/>
      <c r="O21" s="109"/>
      <c r="P21" s="206" t="s">
        <v>45</v>
      </c>
      <c r="Q21" s="206" t="s">
        <v>21</v>
      </c>
      <c r="R21" s="206" t="s">
        <v>23</v>
      </c>
      <c r="S21" s="206" t="s">
        <v>22</v>
      </c>
      <c r="T21" s="206" t="s">
        <v>56</v>
      </c>
      <c r="U21" s="111"/>
      <c r="V21" s="206" t="s">
        <v>45</v>
      </c>
      <c r="W21" s="206" t="s">
        <v>21</v>
      </c>
      <c r="X21" s="206" t="s">
        <v>23</v>
      </c>
      <c r="Y21" s="206" t="s">
        <v>22</v>
      </c>
      <c r="Z21" s="206" t="s">
        <v>56</v>
      </c>
      <c r="AA21" s="109"/>
      <c r="AB21" s="284" t="s">
        <v>109</v>
      </c>
      <c r="AC21" s="284"/>
      <c r="AD21" s="206">
        <f>SUMIFS('AN I'!$P$15:$P$22,'AN I'!$C$15:$C$22,"DF",'AN I'!$F$15:$F$22,"&lt;&gt;DFA")+SUMIFS('AN I'!$P$26:$P$37,'AN I'!$C$26:$C$37,"DF",'AN I'!$F$26:$F$37,"&lt;&gt;DFA")+SUMIFS('AN II'!$P$15:$P$24,'AN II'!$C$15:$C$24,"DF",'AN II'!$F$15:$F$24,"&lt;&gt;DFA")</f>
        <v>0</v>
      </c>
      <c r="AE21" s="206">
        <f>SUMIFS('AN I'!$X$15:$X$22,'AN I'!$C$15:$C$22,"DF",'AN I'!$F$15:$F$22,"&lt;&gt;DFA")+SUMIFS('AN I'!$X$26:$X$37,'AN I'!$C$26:$C$37,"DF",'AN I'!$F$26:$F$37,"&lt;&gt;DFA")+SUMIFS('AN II'!$X$15:$X$24,'AN II'!$C$15:$C$24,"DF",'AN II'!$F$15:$F$24,"&lt;&gt;DFA")</f>
        <v>70</v>
      </c>
      <c r="AF21" s="206">
        <f>SUMIFS('AN I'!$Y$15:$Y$22,'AN I'!$C$15:$C$22,"DF",'AN I'!$F$15:$F$22,"&lt;&gt;DFA")+SUMIFS('AN I'!$Y$26:$Y$37,'AN I'!$C$26:$C37,"DF",'AN I'!$F$26:$F$37,"&lt;&gt;DFA")+SUMIFS('AN II'!$Y$15:$Y$24,'AN II'!$C$15:$C$24,"DF",'AN II'!$F$15:$F$24,"&lt;&gt;DFA")</f>
        <v>0</v>
      </c>
    </row>
    <row r="22" spans="1:60" ht="13.5" thickBot="1">
      <c r="B22" s="59" t="s">
        <v>47</v>
      </c>
      <c r="C22" s="231">
        <f t="shared" ref="C22" si="2">SUM(Q23,W23)</f>
        <v>0</v>
      </c>
      <c r="D22" s="232">
        <f t="shared" ref="D22" si="3">SUM(R23,X23)</f>
        <v>0</v>
      </c>
      <c r="E22" s="235">
        <f t="shared" ref="E22" si="4">SUM(S23,Y23)</f>
        <v>0</v>
      </c>
      <c r="F22" s="236">
        <f>SUM(C22:E22)</f>
        <v>0</v>
      </c>
      <c r="H22" s="113" t="s">
        <v>210</v>
      </c>
      <c r="I22" s="217"/>
      <c r="J22" s="19">
        <f t="shared" ref="J22:J23" si="5">AD22</f>
        <v>0</v>
      </c>
      <c r="K22" s="27">
        <f t="shared" ref="K22:K23" si="6">AE22</f>
        <v>0</v>
      </c>
      <c r="L22" s="20">
        <f t="shared" ref="L22:L23" si="7">AF22</f>
        <v>0</v>
      </c>
      <c r="M22" s="58"/>
      <c r="N22" s="109"/>
      <c r="O22" s="109"/>
      <c r="P22" s="206" t="s">
        <v>46</v>
      </c>
      <c r="Q22" s="206">
        <f>SUMIFS('AN I'!$R$15:$R$22,'AN I'!$C$15:$C$22,Q$21,'AN I'!$F$15:$F$22,"&lt;&gt;DFA")</f>
        <v>70</v>
      </c>
      <c r="R22" s="206">
        <f>SUMIFS('AN I'!$R$15:$R$22,'AN I'!$C$15:$C$22,R$21,'AN I'!$F$15:$F$22,"&lt;&gt;DFA",'AN I'!D15:D22,"&lt;&gt;Activitate de cercetare și proiectare / practică*")</f>
        <v>0</v>
      </c>
      <c r="S22" s="206">
        <f>SUMIFS('AN I'!$R$15:$R$22,'AN I'!$C$15:$C$22,S$21,'AN I'!$F$15:$F$22,"&lt;&gt;DFA")</f>
        <v>0</v>
      </c>
      <c r="T22" s="206">
        <f>SUM(Q22:S22)</f>
        <v>70</v>
      </c>
      <c r="U22" s="111"/>
      <c r="V22" s="206" t="s">
        <v>46</v>
      </c>
      <c r="W22" s="206">
        <f>SUMIFS('AN I'!$R$26:$R$37,'AN I'!$C$26:$C$37,W$21,'AN I'!$F$26:$F$37,"&lt;&gt;DFA")</f>
        <v>0</v>
      </c>
      <c r="X22" s="206">
        <f>SUMIFS('AN I'!$R$26:$R$37,'AN I'!$C$26:$C$37,X$21,'AN I'!$F$26:$F$37,"&lt;&gt;DFA",'AN I'!D26:D37,"&lt;&gt;Activitate de cercetare și proiectare / practică*")</f>
        <v>0</v>
      </c>
      <c r="Y22" s="206">
        <f>SUMIFS('AN I'!$R$26:$R$37,'AN I'!$C$26:$C$37,Y$21,'AN I'!$F$26:$F$37,"&lt;&gt;DFA")</f>
        <v>0</v>
      </c>
      <c r="Z22" s="206">
        <f>SUM(W22:Y22)</f>
        <v>0</v>
      </c>
      <c r="AA22" s="109"/>
      <c r="AB22" s="284" t="s">
        <v>210</v>
      </c>
      <c r="AC22" s="284"/>
      <c r="AD22" s="206">
        <f>SUMIFS('AN I'!$P$15:$P$22,'AN I'!$C$15:$C$22,"DS",'AN I'!$F$15:$F$22,"&lt;&gt;DFA")+SUMIFS('AN I'!$P$26:$P$37,'AN I'!$C$26:$C$37,"DS",'AN I'!$F$26:$F$37,"&lt;&gt;DFA")+SUMIFS('AN II'!$P$15:$P$24,'AN II'!$C$15:$C$24,"DS",'AN II'!$F$15:$F$24,"&lt;&gt;DFA")</f>
        <v>0</v>
      </c>
      <c r="AE22" s="206">
        <f>SUMIFS('AN I'!$X$15:$X$22,'AN I'!$C$15:$C$22,"DS",'AN I'!$F$15:$F$22,"&lt;&gt;DFA",'AN I'!D15:D22,"&lt;&gt;Activitate de cercetare și proiectare / practică*")+SUMIFS('AN I'!$X$26:$X$37,'AN I'!$C$26:$C$37,"DS",'AN I'!$F$26:$F$37,"&lt;&gt;DFA",'AN I'!D26:D37,"&lt;&gt;Activitate de cercetare și proiectare / practică*")+SUMIFS('AN II'!$X$15:$X$24,'AN II'!$C$15:$C$24,"DS",'AN II'!$F$15:$F$24,"&lt;&gt;DFA",'AN II'!D15:D24,"&lt;&gt;Activitate de cercetare și proiectare / practică*")</f>
        <v>0</v>
      </c>
      <c r="AF22" s="206">
        <f>SUMIFS('AN I'!$Y$15:$Y$22,'AN I'!$C$15:$C$22,"DS",'AN I'!$F$15:$F$22,"&lt;&gt;DFA",'AN I'!D15:D22,"&lt;&gt;Activitate de cercetare și proiectare / practică*")+SUMIFS('AN I'!$Y$26:$Y$37,'AN I'!$C$26:$C37,"DS",'AN I'!$F$26:$F$37,"&lt;&gt;DFA",'AN I'!D26:D37,"&lt;&gt;Activitate de cercetare și proiectare / practică*")+SUMIFS('AN II'!$Y$15:$Y$24,'AN II'!$C$15:$C$24,"DS",'AN II'!$F$15:$F$24,"&lt;&gt;DFA",'AN II'!D15:D24,"&lt;&gt;Activitate de cercetare și proiectare / practică*")</f>
        <v>0</v>
      </c>
    </row>
    <row r="23" spans="1:60" ht="13.5" thickBot="1">
      <c r="B23" s="237" t="s">
        <v>56</v>
      </c>
      <c r="C23" s="238">
        <f>SUM(C21:C22)</f>
        <v>70</v>
      </c>
      <c r="D23" s="239">
        <f>SUM(D21:D22)</f>
        <v>0</v>
      </c>
      <c r="E23" s="240">
        <f>SUM(E21:E22)</f>
        <v>0</v>
      </c>
      <c r="F23" s="237">
        <f>SUM(F21:F22)</f>
        <v>70</v>
      </c>
      <c r="H23" s="114" t="s">
        <v>111</v>
      </c>
      <c r="I23" s="218"/>
      <c r="J23" s="21">
        <f t="shared" si="5"/>
        <v>0</v>
      </c>
      <c r="K23" s="29">
        <f t="shared" si="6"/>
        <v>0</v>
      </c>
      <c r="L23" s="22">
        <f t="shared" si="7"/>
        <v>0</v>
      </c>
      <c r="M23" s="58"/>
      <c r="N23" s="109"/>
      <c r="O23" s="109"/>
      <c r="P23" s="206" t="s">
        <v>47</v>
      </c>
      <c r="Q23" s="206">
        <f>SUMIFS('AN II'!$R$15:$R$24,'AN II'!$C$15:$C$24,Q$21,'AN II'!$F$15:$F$24,"&lt;&gt;DFA")</f>
        <v>0</v>
      </c>
      <c r="R23" s="206">
        <f>SUMIFS('AN II'!$R$15:$R$24,'AN II'!$C$15:$C$24,R$21,'AN II'!$F$15:$F$24,"&lt;&gt;DFA",'AN II'!D15:D24,"&lt;&gt;Activitate de cercetare și proiectare / practică*")</f>
        <v>0</v>
      </c>
      <c r="S23" s="206">
        <f>SUMIFS('AN II'!$R$15:$R$24,'AN II'!$C$15:$C$24,S$21,'AN II'!$F$15:$F$24,"&lt;&gt;DFA")</f>
        <v>0</v>
      </c>
      <c r="T23" s="206">
        <f t="shared" ref="T23" si="8">SUM(Q23:S23)</f>
        <v>0</v>
      </c>
      <c r="V23" s="206" t="s">
        <v>47</v>
      </c>
      <c r="W23" s="206"/>
      <c r="X23" s="206"/>
      <c r="Y23" s="206"/>
      <c r="Z23" s="206">
        <f t="shared" ref="Z23" si="9">SUM(W23:Y23)</f>
        <v>0</v>
      </c>
      <c r="AA23" s="109"/>
      <c r="AB23" s="284" t="s">
        <v>111</v>
      </c>
      <c r="AC23" s="284"/>
      <c r="AD23" s="206">
        <f>SUMIFS('AN I'!$P$15:$P$22,'AN I'!$C$15:$C$22,"DC",'AN I'!$F$15:$F$22,"&lt;&gt;DFA")+SUMIFS('AN I'!$P$26:$P$37,'AN I'!$C$26:$C$37,"DC",'AN I'!$F$26:$F$37,"&lt;&gt;DFA")+SUMIFS('AN II'!$P$15:$P$24,'AN II'!$C$15:$C$24,"DC",'AN II'!$F$15:$F$24,"&lt;&gt;DFA")</f>
        <v>0</v>
      </c>
      <c r="AE23" s="206">
        <f>SUMIFS('AN I'!$X$15:$X$22,'AN I'!$C$15:$C$22,"DC",'AN I'!$F$15:$F$22,"&lt;&gt;DFA")+SUMIFS('AN I'!$X$26:$X$37,'AN I'!$C$26:$C$37,"DC",'AN I'!$F$26:$F$37,"&lt;&gt;DFA")+SUMIFS('AN II'!$X$15:$X$24,'AN II'!$C$15:$C$24,"DC",'AN II'!$F$15:$F$24,"&lt;&gt;DFA")</f>
        <v>0</v>
      </c>
      <c r="AF23" s="206">
        <f>SUMIFS('AN I'!$Y$15:$Y$22,'AN I'!$C$15:$C$22,"DC",'AN I'!$F$15:$F$22,"&lt;&gt;DFA")+SUMIFS('AN I'!$Y$26:$Y$37,'AN I'!$C$26:$C37,"DC",'AN I'!$F$26:$F$37,"&lt;&gt;DFA")+SUMIFS('AN II'!$Y$15:$Y$24,'AN II'!$C$15:$C$24,"DC",'AN II'!$F$15:$F$24,"&lt;&gt;DFA")</f>
        <v>0</v>
      </c>
    </row>
    <row r="24" spans="1:60" ht="13.5" thickBot="1">
      <c r="B24" s="33" t="s">
        <v>57</v>
      </c>
      <c r="C24" s="43">
        <f>IFERROR(C23/$F$23,"")</f>
        <v>1</v>
      </c>
      <c r="D24" s="241">
        <f>IFERROR(D23/$F$23,"")</f>
        <v>0</v>
      </c>
      <c r="E24" s="242">
        <f>IFERROR(E23/$F$23,"")</f>
        <v>0</v>
      </c>
      <c r="F24" s="243">
        <f>IFERROR(F23/$F$23,"")</f>
        <v>1</v>
      </c>
      <c r="M24" s="58"/>
      <c r="N24" s="109"/>
      <c r="O24" s="109"/>
      <c r="P24" s="206"/>
      <c r="Q24" s="206"/>
      <c r="R24" s="206"/>
      <c r="S24" s="206"/>
      <c r="T24" s="206"/>
      <c r="V24" s="206"/>
      <c r="W24" s="206"/>
      <c r="X24" s="206"/>
      <c r="Y24" s="206"/>
      <c r="Z24" s="206"/>
      <c r="AA24" s="109"/>
      <c r="AB24" s="109"/>
      <c r="AC24" s="109"/>
      <c r="AD24" s="109"/>
      <c r="AE24" s="109"/>
      <c r="AF24" s="112"/>
    </row>
    <row r="25" spans="1:60">
      <c r="I25" s="13"/>
      <c r="M25" s="58"/>
      <c r="N25" s="109"/>
      <c r="O25" s="109"/>
      <c r="P25" s="206"/>
      <c r="Q25" s="206"/>
      <c r="R25" s="206"/>
      <c r="S25" s="206"/>
      <c r="T25" s="206"/>
      <c r="V25" s="206"/>
      <c r="W25" s="206"/>
      <c r="X25" s="206"/>
      <c r="Y25" s="206"/>
      <c r="Z25" s="206"/>
      <c r="AA25" s="109"/>
      <c r="AB25" s="109"/>
      <c r="AC25" s="109"/>
      <c r="AD25" s="109"/>
      <c r="AE25" s="109"/>
      <c r="AF25" s="112"/>
    </row>
    <row r="26" spans="1:60">
      <c r="I26" s="44"/>
      <c r="M26" s="58"/>
      <c r="N26" s="109"/>
      <c r="O26" s="109"/>
      <c r="P26" s="206" t="s">
        <v>56</v>
      </c>
      <c r="Q26" s="206">
        <f>SUM(Q22:Q23)</f>
        <v>70</v>
      </c>
      <c r="R26" s="206">
        <f>SUM(R22:R23)</f>
        <v>0</v>
      </c>
      <c r="S26" s="206">
        <f>SUM(S22:S23)</f>
        <v>0</v>
      </c>
      <c r="T26" s="206">
        <f>SUM(T22:T23)</f>
        <v>70</v>
      </c>
      <c r="V26" s="206" t="s">
        <v>56</v>
      </c>
      <c r="W26" s="206">
        <f>SUM(W22:W23)</f>
        <v>0</v>
      </c>
      <c r="X26" s="206">
        <f t="shared" ref="X26:Z26" si="10">SUM(X22:X23)</f>
        <v>0</v>
      </c>
      <c r="Y26" s="206">
        <f t="shared" si="10"/>
        <v>0</v>
      </c>
      <c r="Z26" s="206">
        <f t="shared" si="10"/>
        <v>0</v>
      </c>
      <c r="AA26" s="109"/>
      <c r="AB26" s="109"/>
      <c r="AC26" s="109"/>
      <c r="AD26" s="109"/>
      <c r="AE26" s="109"/>
      <c r="AF26" s="112"/>
    </row>
    <row r="27" spans="1:60" ht="13.5" thickBot="1">
      <c r="O27" s="109"/>
      <c r="P27" s="206"/>
      <c r="Q27" s="207"/>
      <c r="R27" s="207"/>
      <c r="S27" s="207"/>
      <c r="T27" s="208"/>
      <c r="V27" s="206"/>
      <c r="W27" s="207"/>
      <c r="X27" s="207"/>
      <c r="Y27" s="207"/>
      <c r="Z27" s="208"/>
      <c r="AA27" s="109"/>
      <c r="AB27" s="109"/>
      <c r="AC27" s="109"/>
      <c r="AD27" s="109"/>
      <c r="AE27" s="109"/>
      <c r="AF27" s="109"/>
    </row>
    <row r="28" spans="1:60" ht="13.5" thickBot="1">
      <c r="B28" s="269" t="s">
        <v>59</v>
      </c>
      <c r="C28" s="281"/>
      <c r="D28" s="281"/>
      <c r="E28" s="281"/>
      <c r="F28" s="271"/>
      <c r="O28" s="109"/>
      <c r="AA28" s="109"/>
      <c r="AB28" s="109"/>
      <c r="AC28" s="109"/>
      <c r="AD28" s="109"/>
      <c r="AE28" s="109"/>
      <c r="AF28" s="109"/>
    </row>
    <row r="29" spans="1:60" ht="13.5" customHeight="1" thickBot="1">
      <c r="A29" s="280"/>
      <c r="B29" s="33" t="s">
        <v>45</v>
      </c>
      <c r="C29" s="34" t="s">
        <v>177</v>
      </c>
      <c r="D29" s="35" t="s">
        <v>180</v>
      </c>
      <c r="E29" s="46" t="s">
        <v>56</v>
      </c>
      <c r="F29" s="33" t="s">
        <v>183</v>
      </c>
      <c r="O29" s="109"/>
      <c r="AA29" s="109"/>
      <c r="AB29" s="109"/>
      <c r="AC29" s="109"/>
      <c r="AD29" s="109"/>
      <c r="AE29" s="109"/>
      <c r="AF29" s="109"/>
    </row>
    <row r="30" spans="1:60" ht="13.5" customHeight="1">
      <c r="A30" s="280"/>
      <c r="B30" s="38" t="s">
        <v>46</v>
      </c>
      <c r="C30" s="17">
        <f>SUM(Q32,W32)</f>
        <v>0</v>
      </c>
      <c r="D30" s="17">
        <f>SUM(R32,X32)</f>
        <v>70</v>
      </c>
      <c r="E30" s="213">
        <f>SUM(C30:D30)</f>
        <v>70</v>
      </c>
      <c r="F30" s="40">
        <f>SUM(T32,Z32)</f>
        <v>182</v>
      </c>
      <c r="O30" s="109"/>
      <c r="P30" s="205" t="s">
        <v>219</v>
      </c>
      <c r="Q30" s="205"/>
      <c r="R30" s="205"/>
      <c r="S30" s="205"/>
      <c r="T30" s="205"/>
      <c r="V30" s="205" t="s">
        <v>220</v>
      </c>
      <c r="W30" s="205"/>
      <c r="X30" s="205"/>
      <c r="Y30" s="205"/>
      <c r="Z30" s="205"/>
      <c r="AA30" s="109"/>
      <c r="AB30" s="109"/>
      <c r="AC30" s="109"/>
      <c r="AD30" s="109"/>
      <c r="AE30" s="109"/>
      <c r="AF30" s="109"/>
    </row>
    <row r="31" spans="1:60" ht="15" thickBot="1">
      <c r="A31" s="10"/>
      <c r="B31" s="41" t="s">
        <v>47</v>
      </c>
      <c r="C31" s="17">
        <f t="shared" ref="C31:D31" si="11">SUM(Q33,W33)</f>
        <v>0</v>
      </c>
      <c r="D31" s="17">
        <f t="shared" si="11"/>
        <v>0</v>
      </c>
      <c r="E31" s="213">
        <f>SUM(C31:D31)</f>
        <v>0</v>
      </c>
      <c r="F31" s="40">
        <f t="shared" ref="F31" si="12">SUM(T33,Z33)</f>
        <v>84</v>
      </c>
      <c r="O31" s="109"/>
      <c r="P31" s="206" t="s">
        <v>45</v>
      </c>
      <c r="Q31" s="206" t="s">
        <v>177</v>
      </c>
      <c r="R31" s="206" t="s">
        <v>180</v>
      </c>
      <c r="S31" s="206" t="s">
        <v>56</v>
      </c>
      <c r="T31" s="206" t="s">
        <v>183</v>
      </c>
      <c r="V31" s="206" t="s">
        <v>45</v>
      </c>
      <c r="W31" s="206" t="s">
        <v>177</v>
      </c>
      <c r="X31" s="206" t="s">
        <v>180</v>
      </c>
      <c r="Y31" s="206" t="s">
        <v>56</v>
      </c>
      <c r="Z31" s="206" t="s">
        <v>183</v>
      </c>
      <c r="AA31" s="109"/>
      <c r="AB31" s="109"/>
      <c r="AC31" s="109"/>
      <c r="AD31" s="109"/>
      <c r="AE31" s="109"/>
      <c r="AF31" s="109"/>
    </row>
    <row r="32" spans="1:60" ht="15" thickBot="1">
      <c r="A32" s="10"/>
      <c r="B32" s="33" t="s">
        <v>56</v>
      </c>
      <c r="C32" s="48">
        <f>SUM(C30:C31)</f>
        <v>0</v>
      </c>
      <c r="D32" s="49">
        <f>SUM(D30:D31)</f>
        <v>70</v>
      </c>
      <c r="E32" s="46">
        <f>SUM(E30:E31)</f>
        <v>70</v>
      </c>
      <c r="F32" s="42">
        <f>SUM(F30:F31)</f>
        <v>266</v>
      </c>
      <c r="O32" s="109"/>
      <c r="P32" s="206" t="s">
        <v>46</v>
      </c>
      <c r="Q32" s="206">
        <f>SUMIFS('AN I'!$R$15:$R$22,'AN I'!$F$15:$F$22,Q$31,'AN I'!$D$15:$D$22,"&lt;&gt;Activitate de cercetare și proiectare / practică*")</f>
        <v>0</v>
      </c>
      <c r="R32" s="206">
        <f>SUMIFS('AN I'!$R$15:$R$22,'AN I'!$F$15:$F$22,R$31,'AN I'!$D$15:$D$22,"&lt;&gt;Activitate de cercetare și proiectare / practică*")</f>
        <v>70</v>
      </c>
      <c r="S32" s="206">
        <f>SUM(Q32:R32)</f>
        <v>70</v>
      </c>
      <c r="T32" s="206">
        <f>SUMIF('AN I'!$F$15:$F$22,T$31,'AN I'!$R$15:$R$22)</f>
        <v>70</v>
      </c>
      <c r="V32" s="206" t="s">
        <v>46</v>
      </c>
      <c r="W32" s="206">
        <f>SUMIFS('AN I'!$R$26:$R$37,'AN I'!$F$26:$F$37,W$31,'AN I'!$D$26:$D$37,"&lt;&gt;Activitate de cercetare și proiectare / practică*")</f>
        <v>0</v>
      </c>
      <c r="X32" s="206">
        <f>SUMIFS('AN I'!$R$26:$R$37,'AN I'!$F$26:$F$37,X$31,'AN I'!$D$26:$D$37,"&lt;&gt;Activitate de cercetare și proiectare / practică*")</f>
        <v>0</v>
      </c>
      <c r="Y32" s="206">
        <f>SUM(W32:X32)</f>
        <v>0</v>
      </c>
      <c r="Z32" s="206">
        <f>SUMIFS('AN I'!$R$26:$R$37,'AN I'!$F$26:$F$37,Z$31,'AN I'!$D$26:$D$37,"&lt;&gt;Activitate de cercetare și proiectare / practică*")</f>
        <v>112</v>
      </c>
      <c r="AA32" s="109"/>
      <c r="AB32" s="109"/>
      <c r="AC32" s="109"/>
      <c r="AD32" s="109"/>
      <c r="AE32" s="109"/>
      <c r="AF32" s="109"/>
    </row>
    <row r="33" spans="1:60" ht="15" thickBot="1">
      <c r="A33" s="10"/>
      <c r="B33" s="33" t="s">
        <v>57</v>
      </c>
      <c r="C33" s="50">
        <f>IFERROR(C32/$E$32,"")</f>
        <v>0</v>
      </c>
      <c r="D33" s="43">
        <f>IFERROR(D32/$E$32,"")</f>
        <v>1</v>
      </c>
      <c r="E33" s="51">
        <f>IFERROR(E32/$E$32,"")</f>
        <v>1</v>
      </c>
      <c r="F33" s="52">
        <f>IFERROR(F32/$E$32,"")</f>
        <v>3.8</v>
      </c>
      <c r="H33" s="53" t="s">
        <v>95</v>
      </c>
      <c r="I33" s="7" t="s">
        <v>101</v>
      </c>
      <c r="O33" s="109"/>
      <c r="P33" s="206" t="s">
        <v>47</v>
      </c>
      <c r="Q33" s="206">
        <f>SUMIFS('AN II'!$R$15:$R$24,'AN II'!$F$15:$F$24,Q$31,'AN II'!$D$15:$D$24,"&lt;&gt;Activitate de cercetare și proiectare / practică*")</f>
        <v>0</v>
      </c>
      <c r="R33" s="206">
        <f>SUMIFS('AN II'!$R$15:$R$24,'AN II'!$F$15:$F$24,R$31,'AN II'!$D$15:$D$24,"&lt;&gt;Activitate de cercetare și proiectare / practică*")</f>
        <v>0</v>
      </c>
      <c r="S33" s="206">
        <f t="shared" ref="S33" si="13">SUM(Q33:R33)</f>
        <v>0</v>
      </c>
      <c r="T33" s="206">
        <f>SUMIFS('AN II'!$R$15:$R$24,'AN II'!$F$15:$F$24,T$31,'AN II'!$D$15:$D$24,"&lt;&gt;Activitate de cercetare și proiectare / practică*")</f>
        <v>84</v>
      </c>
      <c r="V33" s="206" t="s">
        <v>47</v>
      </c>
      <c r="W33" s="206"/>
      <c r="X33" s="206"/>
      <c r="Y33" s="206"/>
      <c r="Z33" s="206"/>
      <c r="AA33" s="109"/>
      <c r="AB33" s="109"/>
      <c r="AC33" s="109"/>
      <c r="AD33" s="109"/>
      <c r="AE33" s="109"/>
      <c r="AF33" s="109"/>
    </row>
    <row r="34" spans="1:60" ht="14.25">
      <c r="A34" s="10"/>
      <c r="H34" s="53" t="s">
        <v>94</v>
      </c>
      <c r="I34" s="54" t="s">
        <v>102</v>
      </c>
      <c r="O34" s="109"/>
      <c r="P34" s="206"/>
      <c r="Q34" s="206"/>
      <c r="R34" s="206"/>
      <c r="S34" s="206"/>
      <c r="T34" s="206"/>
      <c r="V34" s="206"/>
      <c r="W34" s="206"/>
      <c r="X34" s="206"/>
      <c r="Y34" s="206"/>
      <c r="Z34" s="206"/>
      <c r="AA34" s="109"/>
      <c r="AB34" s="109"/>
      <c r="AC34" s="109"/>
      <c r="AD34" s="109"/>
      <c r="AE34" s="109"/>
      <c r="AF34" s="109"/>
    </row>
    <row r="35" spans="1:60" ht="15" thickBot="1">
      <c r="A35" s="10"/>
      <c r="O35" s="109"/>
      <c r="P35" s="206"/>
      <c r="Q35" s="206"/>
      <c r="R35" s="206"/>
      <c r="S35" s="206"/>
      <c r="T35" s="206"/>
      <c r="V35" s="206"/>
      <c r="W35" s="206"/>
      <c r="X35" s="206"/>
      <c r="Y35" s="206"/>
      <c r="Z35" s="206"/>
      <c r="AA35" s="109"/>
      <c r="AB35" s="109"/>
      <c r="AC35" s="109"/>
      <c r="AD35" s="109"/>
      <c r="AE35" s="109"/>
      <c r="AF35" s="109"/>
    </row>
    <row r="36" spans="1:60" s="58" customFormat="1" ht="13.5" thickBot="1">
      <c r="B36" s="33" t="s">
        <v>45</v>
      </c>
      <c r="C36" s="34" t="s">
        <v>12</v>
      </c>
      <c r="D36" s="35" t="s">
        <v>13</v>
      </c>
      <c r="E36" s="36" t="s">
        <v>56</v>
      </c>
      <c r="H36" s="53" t="s">
        <v>21</v>
      </c>
      <c r="I36" s="7" t="s">
        <v>36</v>
      </c>
      <c r="K36" s="12"/>
      <c r="N36" s="111"/>
      <c r="O36" s="111"/>
      <c r="P36" s="206" t="s">
        <v>56</v>
      </c>
      <c r="Q36" s="206">
        <f>SUM(Q32:Q33)</f>
        <v>0</v>
      </c>
      <c r="R36" s="206">
        <f t="shared" ref="R36:T36" si="14">SUM(R32:R33)</f>
        <v>70</v>
      </c>
      <c r="S36" s="206">
        <f t="shared" si="14"/>
        <v>70</v>
      </c>
      <c r="T36" s="206">
        <f t="shared" si="14"/>
        <v>154</v>
      </c>
      <c r="U36" s="90"/>
      <c r="V36" s="206" t="s">
        <v>56</v>
      </c>
      <c r="W36" s="206">
        <f>SUM(W32:W33)</f>
        <v>0</v>
      </c>
      <c r="X36" s="206">
        <f t="shared" ref="X36:Z36" si="15">SUM(X32:X33)</f>
        <v>0</v>
      </c>
      <c r="Y36" s="206">
        <f t="shared" si="15"/>
        <v>0</v>
      </c>
      <c r="Z36" s="206">
        <f t="shared" si="15"/>
        <v>112</v>
      </c>
      <c r="AA36" s="111"/>
      <c r="AB36" s="111"/>
      <c r="AC36" s="111"/>
      <c r="AD36" s="111"/>
      <c r="AE36" s="111"/>
      <c r="AF36" s="111"/>
      <c r="AG36" s="229"/>
      <c r="AH36" s="229"/>
      <c r="AI36" s="229"/>
      <c r="AJ36" s="229"/>
      <c r="AK36" s="229"/>
      <c r="AL36" s="229"/>
      <c r="AM36" s="229"/>
      <c r="AN36" s="229"/>
      <c r="AO36" s="229"/>
      <c r="AP36" s="229"/>
      <c r="AQ36" s="229"/>
      <c r="AR36" s="229"/>
      <c r="AS36" s="229"/>
      <c r="AT36" s="229"/>
      <c r="AU36" s="229"/>
      <c r="AV36" s="229"/>
      <c r="AW36" s="229"/>
      <c r="AX36" s="229"/>
      <c r="AY36" s="229"/>
      <c r="AZ36" s="229"/>
      <c r="BA36" s="229"/>
      <c r="BB36" s="229"/>
      <c r="BC36" s="229"/>
      <c r="BD36" s="229"/>
      <c r="BE36" s="229"/>
      <c r="BF36" s="229"/>
      <c r="BG36" s="229"/>
      <c r="BH36" s="229"/>
    </row>
    <row r="37" spans="1:60" s="58" customFormat="1">
      <c r="B37" s="38" t="s">
        <v>46</v>
      </c>
      <c r="C37" s="17">
        <f>SUM(Q41,W41)</f>
        <v>0</v>
      </c>
      <c r="D37" s="17">
        <f>SUM(R41,X41)</f>
        <v>70</v>
      </c>
      <c r="E37" s="18">
        <f>SUM(C37:D37)</f>
        <v>70</v>
      </c>
      <c r="H37" s="53" t="s">
        <v>23</v>
      </c>
      <c r="I37" s="7" t="s">
        <v>169</v>
      </c>
      <c r="K37" s="12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229"/>
      <c r="AH37" s="229"/>
      <c r="AI37" s="229"/>
      <c r="AJ37" s="229"/>
      <c r="AK37" s="229"/>
      <c r="AL37" s="229"/>
      <c r="AM37" s="229"/>
      <c r="AN37" s="229"/>
      <c r="AO37" s="229"/>
      <c r="AP37" s="229"/>
      <c r="AQ37" s="229"/>
      <c r="AR37" s="229"/>
      <c r="AS37" s="229"/>
      <c r="AT37" s="229"/>
      <c r="AU37" s="229"/>
      <c r="AV37" s="229"/>
      <c r="AW37" s="229"/>
      <c r="AX37" s="229"/>
      <c r="AY37" s="229"/>
      <c r="AZ37" s="229"/>
      <c r="BA37" s="229"/>
      <c r="BB37" s="229"/>
      <c r="BC37" s="229"/>
      <c r="BD37" s="229"/>
      <c r="BE37" s="229"/>
      <c r="BF37" s="229"/>
      <c r="BG37" s="229"/>
      <c r="BH37" s="229"/>
    </row>
    <row r="38" spans="1:60" s="58" customFormat="1" ht="13.5" thickBot="1">
      <c r="B38" s="41" t="s">
        <v>47</v>
      </c>
      <c r="C38" s="17">
        <f>SUM(Q42,W42)</f>
        <v>0</v>
      </c>
      <c r="D38" s="17">
        <f>SUM(R42,X42)</f>
        <v>0</v>
      </c>
      <c r="E38" s="18">
        <f>SUM(C38:D38)</f>
        <v>0</v>
      </c>
      <c r="H38" s="53" t="s">
        <v>22</v>
      </c>
      <c r="I38" s="7" t="s">
        <v>37</v>
      </c>
      <c r="K38" s="12"/>
      <c r="N38" s="111"/>
      <c r="O38" s="111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111"/>
      <c r="AB38" s="111"/>
      <c r="AC38" s="111"/>
      <c r="AD38" s="111"/>
      <c r="AE38" s="111"/>
      <c r="AF38" s="111"/>
      <c r="AG38" s="229"/>
      <c r="AH38" s="229"/>
      <c r="AI38" s="229"/>
      <c r="AJ38" s="229"/>
      <c r="AK38" s="229"/>
      <c r="AL38" s="229"/>
      <c r="AM38" s="229"/>
      <c r="AN38" s="229"/>
      <c r="AO38" s="229"/>
      <c r="AP38" s="229"/>
      <c r="AQ38" s="229"/>
      <c r="AR38" s="229"/>
      <c r="AS38" s="229"/>
      <c r="AT38" s="229"/>
      <c r="AU38" s="229"/>
      <c r="AV38" s="229"/>
      <c r="AW38" s="229"/>
      <c r="AX38" s="229"/>
      <c r="AY38" s="229"/>
      <c r="AZ38" s="229"/>
      <c r="BA38" s="229"/>
      <c r="BB38" s="229"/>
      <c r="BC38" s="229"/>
      <c r="BD38" s="229"/>
      <c r="BE38" s="229"/>
      <c r="BF38" s="229"/>
      <c r="BG38" s="229"/>
      <c r="BH38" s="229"/>
    </row>
    <row r="39" spans="1:60" s="58" customFormat="1" ht="13.5" thickBot="1">
      <c r="B39" s="33" t="s">
        <v>56</v>
      </c>
      <c r="C39" s="48">
        <f>SUM(C37:C38)</f>
        <v>0</v>
      </c>
      <c r="D39" s="49">
        <f>SUM(D37:D38)</f>
        <v>70</v>
      </c>
      <c r="E39" s="36">
        <f>SUM(E37:E38)</f>
        <v>70</v>
      </c>
      <c r="N39" s="111"/>
      <c r="O39" s="111"/>
      <c r="P39" s="205" t="s">
        <v>219</v>
      </c>
      <c r="Q39" s="205"/>
      <c r="R39" s="205"/>
      <c r="S39" s="205"/>
      <c r="T39" s="90"/>
      <c r="U39" s="90"/>
      <c r="V39" s="205" t="s">
        <v>220</v>
      </c>
      <c r="W39" s="205"/>
      <c r="X39" s="205"/>
      <c r="Y39" s="205"/>
      <c r="Z39" s="90"/>
      <c r="AA39" s="111"/>
      <c r="AB39" s="111"/>
      <c r="AC39" s="111"/>
      <c r="AD39" s="111"/>
      <c r="AE39" s="111"/>
      <c r="AF39" s="111"/>
      <c r="AG39" s="229"/>
      <c r="AH39" s="229"/>
      <c r="AI39" s="229"/>
      <c r="AJ39" s="229"/>
      <c r="AK39" s="229"/>
      <c r="AL39" s="229"/>
      <c r="AM39" s="229"/>
      <c r="AN39" s="229"/>
      <c r="AO39" s="229"/>
      <c r="AP39" s="229"/>
      <c r="AQ39" s="229"/>
      <c r="AR39" s="229"/>
      <c r="AS39" s="229"/>
      <c r="AT39" s="229"/>
      <c r="AU39" s="229"/>
      <c r="AV39" s="229"/>
      <c r="AW39" s="229"/>
      <c r="AX39" s="229"/>
      <c r="AY39" s="229"/>
      <c r="AZ39" s="229"/>
      <c r="BA39" s="229"/>
      <c r="BB39" s="229"/>
      <c r="BC39" s="229"/>
      <c r="BD39" s="229"/>
      <c r="BE39" s="229"/>
      <c r="BF39" s="229"/>
      <c r="BG39" s="229"/>
      <c r="BH39" s="229"/>
    </row>
    <row r="40" spans="1:60">
      <c r="H40" s="53" t="s">
        <v>177</v>
      </c>
      <c r="I40" s="7" t="s">
        <v>178</v>
      </c>
      <c r="P40" s="206" t="s">
        <v>45</v>
      </c>
      <c r="Q40" s="206" t="s">
        <v>12</v>
      </c>
      <c r="R40" s="206" t="s">
        <v>13</v>
      </c>
      <c r="S40" s="206" t="s">
        <v>56</v>
      </c>
      <c r="V40" s="206" t="s">
        <v>45</v>
      </c>
      <c r="W40" s="206" t="s">
        <v>12</v>
      </c>
      <c r="X40" s="206" t="s">
        <v>13</v>
      </c>
      <c r="Y40" s="206" t="s">
        <v>56</v>
      </c>
    </row>
    <row r="41" spans="1:60" ht="13.5" thickBot="1">
      <c r="H41" s="53" t="s">
        <v>180</v>
      </c>
      <c r="I41" s="7" t="s">
        <v>181</v>
      </c>
      <c r="P41" s="206" t="s">
        <v>46</v>
      </c>
      <c r="Q41" s="206">
        <f>SUMIFS('AN I'!P$15:P$22,'AN I'!$F15:$F22,"&lt;&gt;DFA",'AN I'!$D15:$D22,"&lt;&gt;Activitate de cercetare și proiectare / practică*")</f>
        <v>0</v>
      </c>
      <c r="R41" s="206">
        <f>SUMIFS('AN I'!Q$15:Q$22,'AN I'!$F15:$F22,"&lt;&gt;DFA",'AN I'!$D15:$D22,"&lt;&gt;Activitate de cercetare și proiectare / practică*")</f>
        <v>70</v>
      </c>
      <c r="S41" s="206">
        <f>SUM(Q41:R41)</f>
        <v>70</v>
      </c>
      <c r="V41" s="206" t="s">
        <v>46</v>
      </c>
      <c r="W41" s="206">
        <f>SUMIFS('AN I'!P$26:P$37,'AN I'!$F26:$F37,"&lt;&gt;DFA",'AN I'!$D26:$D37,"&lt;&gt;Activitate de cercetare și proiectare / practică*")</f>
        <v>0</v>
      </c>
      <c r="X41" s="206">
        <f>SUMIFS('AN I'!Q$26:Q$37,'AN I'!$F26:$F37,"&lt;&gt;DFA",'AN I'!$D26:$D37,"&lt;&gt;Activitate de cercetare și proiectare / practică*")</f>
        <v>0</v>
      </c>
      <c r="Y41" s="206">
        <f>SUM(W41:X41)</f>
        <v>0</v>
      </c>
    </row>
    <row r="42" spans="1:60">
      <c r="B42" s="45" t="s">
        <v>96</v>
      </c>
      <c r="C42" s="63" t="s">
        <v>8</v>
      </c>
      <c r="D42" s="64"/>
      <c r="E42" s="25" t="s">
        <v>97</v>
      </c>
      <c r="H42" s="53" t="s">
        <v>183</v>
      </c>
      <c r="I42" s="7" t="s">
        <v>184</v>
      </c>
      <c r="P42" s="206" t="s">
        <v>47</v>
      </c>
      <c r="Q42" s="206">
        <f>SUMIFS('AN II'!P$15:P$24,'AN II'!$F$15:$F$24,"&lt;&gt;DFA",'AN II'!$D$15:$D$24,"&lt;&gt;Activitate de cercetare și proiectare / practică*")</f>
        <v>0</v>
      </c>
      <c r="R42" s="206">
        <f>SUMIFS('AN II'!Q$15:Q$24,'AN II'!$F$15:$F$24,"&lt;&gt;DFA",'AN II'!$D$15:$D$24,"&lt;&gt;Activitate de cercetare și proiectare / practică*")</f>
        <v>0</v>
      </c>
      <c r="S42" s="206">
        <f t="shared" ref="S42" si="16">SUM(Q42:R42)</f>
        <v>0</v>
      </c>
      <c r="V42" s="206" t="s">
        <v>47</v>
      </c>
      <c r="W42" s="206"/>
      <c r="X42" s="206"/>
      <c r="Y42" s="206"/>
    </row>
    <row r="43" spans="1:60">
      <c r="B43" s="47">
        <v>1</v>
      </c>
      <c r="C43" s="66" t="s">
        <v>99</v>
      </c>
      <c r="D43" s="65"/>
      <c r="E43" s="18">
        <f>SUM('AN I'!G40+'AN II'!G35)</f>
        <v>0</v>
      </c>
      <c r="P43" s="206"/>
      <c r="Q43" s="206"/>
      <c r="R43" s="206"/>
      <c r="S43" s="206"/>
      <c r="V43" s="206"/>
      <c r="W43" s="206"/>
      <c r="X43" s="206"/>
      <c r="Y43" s="206"/>
    </row>
    <row r="44" spans="1:60">
      <c r="B44" s="26">
        <v>2</v>
      </c>
      <c r="C44" s="115" t="s">
        <v>98</v>
      </c>
      <c r="D44" s="116"/>
      <c r="E44" s="18">
        <f>SUM('AN I'!H40+'AN II'!H35)</f>
        <v>0</v>
      </c>
      <c r="H44" s="53" t="s">
        <v>12</v>
      </c>
      <c r="I44" s="7" t="s">
        <v>60</v>
      </c>
      <c r="P44" s="206"/>
      <c r="Q44" s="206"/>
      <c r="R44" s="206"/>
      <c r="S44" s="206"/>
      <c r="V44" s="206"/>
      <c r="W44" s="206"/>
      <c r="X44" s="206"/>
      <c r="Y44" s="206"/>
    </row>
    <row r="45" spans="1:60" ht="15.75" thickBot="1">
      <c r="B45" s="28">
        <v>3</v>
      </c>
      <c r="C45" s="117" t="s">
        <v>100</v>
      </c>
      <c r="D45" s="118"/>
      <c r="E45" s="22">
        <f>SUM(E43:E44)</f>
        <v>0</v>
      </c>
      <c r="H45" s="53" t="s">
        <v>13</v>
      </c>
      <c r="I45" s="7" t="s">
        <v>265</v>
      </c>
      <c r="P45" s="206" t="s">
        <v>56</v>
      </c>
      <c r="Q45" s="206">
        <f>SUM(Q41:Q42)</f>
        <v>0</v>
      </c>
      <c r="R45" s="206">
        <f t="shared" ref="R45:S45" si="17">SUM(R41:R42)</f>
        <v>70</v>
      </c>
      <c r="S45" s="206">
        <f t="shared" si="17"/>
        <v>70</v>
      </c>
      <c r="V45" s="206" t="s">
        <v>56</v>
      </c>
      <c r="W45" s="206">
        <f>SUM(W41:W42)</f>
        <v>0</v>
      </c>
      <c r="X45" s="206">
        <f t="shared" ref="X45:Y45" si="18">SUM(X41:X42)</f>
        <v>0</v>
      </c>
      <c r="Y45" s="206">
        <f t="shared" si="18"/>
        <v>0</v>
      </c>
    </row>
    <row r="47" spans="1:60">
      <c r="P47" s="209" t="s">
        <v>229</v>
      </c>
      <c r="Q47" s="206"/>
      <c r="R47" s="206">
        <f>SUM(T47:U47)</f>
        <v>182</v>
      </c>
      <c r="S47" s="12"/>
      <c r="T47" s="12">
        <f>_xlfn.XLOOKUP("Activitate de cercetare și proiectare / practică*",'AN I'!D15:D22,'AN I'!R15:R22,0,2)</f>
        <v>84</v>
      </c>
      <c r="U47" s="12">
        <f>_xlfn.XLOOKUP("Activitate de cercetare și proiectare / practică*",'AN I'!D26:D37,'AN I'!R26:R37,0,2)</f>
        <v>98</v>
      </c>
    </row>
    <row r="48" spans="1:60" ht="14.25">
      <c r="B48" s="279" t="s">
        <v>225</v>
      </c>
      <c r="C48" s="279"/>
      <c r="D48" s="279"/>
      <c r="E48" s="279"/>
      <c r="F48" s="279"/>
      <c r="G48" s="120">
        <f>G51-G50-G49</f>
        <v>70</v>
      </c>
      <c r="P48" s="209" t="s">
        <v>230</v>
      </c>
      <c r="Q48" s="206"/>
      <c r="R48" s="206">
        <f>SUM(T48:U48)</f>
        <v>168</v>
      </c>
      <c r="S48" s="12"/>
      <c r="T48" s="206" t="str">
        <f>_xlfn.XLOOKUP("Activitate de cercetare și proiectare / practică*",'AN II'!D15:D24,'AN II'!R15:R24,0,2)</f>
        <v/>
      </c>
      <c r="U48" s="12">
        <f>_xlfn.XLOOKUP("Activitate de cercetare și proiectare / practică*",'AN II'!D28:D32,'AN II'!R28:R32,0,2)</f>
        <v>168</v>
      </c>
    </row>
    <row r="49" spans="1:21" ht="14.25">
      <c r="B49" s="279" t="s">
        <v>226</v>
      </c>
      <c r="C49" s="279"/>
      <c r="D49" s="279"/>
      <c r="E49" s="279"/>
      <c r="F49" s="279"/>
      <c r="G49" s="120">
        <f>R49</f>
        <v>350</v>
      </c>
      <c r="I49" s="119"/>
      <c r="P49" s="206" t="s">
        <v>221</v>
      </c>
      <c r="Q49" s="206"/>
      <c r="R49" s="206">
        <f>SUM(R47:R48)</f>
        <v>350</v>
      </c>
      <c r="S49" s="12"/>
      <c r="T49" s="12"/>
      <c r="U49" s="12"/>
    </row>
    <row r="50" spans="1:21" ht="14.25">
      <c r="A50" s="279" t="s">
        <v>227</v>
      </c>
      <c r="B50" s="279"/>
      <c r="C50" s="279"/>
      <c r="D50" s="279"/>
      <c r="E50" s="279"/>
      <c r="F50" s="279"/>
      <c r="G50" s="120">
        <f>R51</f>
        <v>196</v>
      </c>
      <c r="K50" s="12" t="s">
        <v>66</v>
      </c>
      <c r="P50" s="206"/>
      <c r="Q50" s="206"/>
      <c r="R50" s="206"/>
      <c r="S50" s="12"/>
      <c r="T50" s="12"/>
      <c r="U50" s="12"/>
    </row>
    <row r="51" spans="1:21" ht="15">
      <c r="B51" s="282" t="s">
        <v>61</v>
      </c>
      <c r="C51" s="282"/>
      <c r="D51" s="282"/>
      <c r="E51" s="282"/>
      <c r="F51" s="282"/>
      <c r="G51" s="101">
        <f>'AN I'!R40+'AN II'!R35</f>
        <v>616</v>
      </c>
      <c r="P51" s="209" t="s">
        <v>267</v>
      </c>
      <c r="Q51" s="206"/>
      <c r="R51" s="206">
        <f>SUM(T51:U51)</f>
        <v>196</v>
      </c>
      <c r="S51" s="12"/>
      <c r="T51" s="12">
        <f>_xlfn.XLOOKUP("Practică pentru elaborarea disertației",'AN II'!D28:D32,'AN II'!R28:R32,0,2)</f>
        <v>140</v>
      </c>
      <c r="U51" s="12">
        <f>_xlfn.XLOOKUP("Elaborarea disertației",'AN II'!D28:D32,'AN II'!R28:R32,0,2)</f>
        <v>56</v>
      </c>
    </row>
    <row r="52" spans="1:21">
      <c r="P52" s="206"/>
      <c r="Q52" s="206"/>
      <c r="R52" s="206"/>
      <c r="S52" s="12"/>
      <c r="T52" s="12"/>
      <c r="U52" s="12"/>
    </row>
    <row r="53" spans="1:21">
      <c r="B53" s="30"/>
    </row>
    <row r="54" spans="1:21" ht="15">
      <c r="B54" s="282" t="s">
        <v>65</v>
      </c>
      <c r="C54" s="282"/>
      <c r="D54" s="282"/>
      <c r="E54" s="282"/>
      <c r="F54" s="282"/>
      <c r="G54" s="244">
        <f>IFERROR(C39/D39,"/")</f>
        <v>0</v>
      </c>
    </row>
    <row r="55" spans="1:21" ht="15">
      <c r="B55" s="121"/>
      <c r="C55" s="283" t="s">
        <v>87</v>
      </c>
      <c r="D55" s="283"/>
      <c r="E55" s="283"/>
      <c r="F55" s="283"/>
      <c r="G55" s="123" t="s">
        <v>116</v>
      </c>
    </row>
    <row r="56" spans="1:21" ht="15">
      <c r="B56" s="121"/>
      <c r="C56" s="122"/>
      <c r="D56" s="122"/>
      <c r="E56" s="122"/>
      <c r="F56" s="122"/>
      <c r="G56" s="123"/>
    </row>
    <row r="57" spans="1:21">
      <c r="B57" s="30" t="str">
        <f>Pagina1!$B$45</f>
        <v>DECAN,</v>
      </c>
      <c r="K57" s="92" t="str">
        <f>Pagina1!$I$45</f>
        <v>DIRECTOR DEPARTAMENT,</v>
      </c>
    </row>
    <row r="58" spans="1:21">
      <c r="A58" s="30" t="str">
        <f>Pagina1!$A$46</f>
        <v>Prof. univ. dr. ing. Mirela PANAINTE-LEHĂDUȘ</v>
      </c>
      <c r="B58" s="13"/>
      <c r="C58" s="13"/>
      <c r="D58" s="13"/>
      <c r="F58" s="93"/>
      <c r="G58" s="13"/>
      <c r="H58" s="256">
        <f>Pagina1!$G$46</f>
        <v>0</v>
      </c>
      <c r="I58" s="256"/>
      <c r="J58" s="256"/>
      <c r="K58" s="256"/>
      <c r="L58" s="256"/>
      <c r="M58" s="256"/>
    </row>
    <row r="59" spans="1:21">
      <c r="B59" s="31"/>
      <c r="C59" s="55"/>
      <c r="D59" s="31"/>
      <c r="H59" s="56"/>
      <c r="I59" s="7"/>
      <c r="J59" s="56"/>
      <c r="K59" s="32"/>
    </row>
    <row r="60" spans="1:21">
      <c r="B60" s="31"/>
      <c r="C60" s="55"/>
      <c r="D60" s="31"/>
      <c r="F60" s="245" t="str">
        <f>Pagina1!$F$48</f>
        <v>COORDONATOR PROGRAM,</v>
      </c>
      <c r="H60" s="56"/>
      <c r="I60" s="7"/>
      <c r="J60" s="56"/>
      <c r="K60" s="32"/>
    </row>
    <row r="61" spans="1:21">
      <c r="B61" s="31"/>
      <c r="C61" s="55"/>
      <c r="D61" s="31"/>
      <c r="F61" s="13">
        <f>Pagina1!$F$49</f>
        <v>0</v>
      </c>
      <c r="H61" s="56"/>
      <c r="I61" s="7"/>
      <c r="J61" s="56"/>
      <c r="K61" s="32"/>
    </row>
    <row r="62" spans="1:21">
      <c r="B62" s="31"/>
      <c r="C62" s="55"/>
      <c r="D62" s="31"/>
      <c r="F62" s="32"/>
      <c r="H62" s="56"/>
      <c r="I62" s="7"/>
      <c r="J62" s="56"/>
      <c r="K62" s="32"/>
    </row>
    <row r="63" spans="1:21">
      <c r="A63" s="106"/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  <c r="M63" s="106"/>
    </row>
    <row r="64" spans="1:21">
      <c r="A64" s="90"/>
      <c r="B64" s="90"/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</row>
    <row r="65" spans="1:60">
      <c r="A65" s="90"/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</row>
    <row r="66" spans="1:60">
      <c r="A66" s="90"/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</row>
    <row r="67" spans="1:60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</row>
    <row r="68" spans="1:60">
      <c r="A68" s="90"/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</row>
    <row r="69" spans="1:60">
      <c r="A69" s="90"/>
      <c r="B69" s="90"/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90"/>
    </row>
    <row r="70" spans="1:60" s="90" customFormat="1">
      <c r="AG70" s="228"/>
      <c r="AH70" s="228"/>
      <c r="AI70" s="228"/>
      <c r="AJ70" s="228"/>
      <c r="AK70" s="228"/>
      <c r="AL70" s="228"/>
      <c r="AM70" s="228"/>
      <c r="AN70" s="228"/>
      <c r="AO70" s="228"/>
      <c r="AP70" s="228"/>
      <c r="AQ70" s="228"/>
      <c r="AR70" s="228"/>
      <c r="AS70" s="228"/>
      <c r="AT70" s="228"/>
      <c r="AU70" s="228"/>
      <c r="AV70" s="228"/>
      <c r="AW70" s="228"/>
      <c r="AX70" s="228"/>
      <c r="AY70" s="228"/>
      <c r="AZ70" s="228"/>
      <c r="BA70" s="228"/>
      <c r="BB70" s="228"/>
      <c r="BC70" s="228"/>
      <c r="BD70" s="228"/>
      <c r="BE70" s="228"/>
      <c r="BF70" s="228"/>
      <c r="BG70" s="228"/>
      <c r="BH70" s="228"/>
    </row>
    <row r="71" spans="1:60" s="90" customFormat="1">
      <c r="AG71" s="228"/>
      <c r="AH71" s="228"/>
      <c r="AI71" s="228"/>
      <c r="AJ71" s="228"/>
      <c r="AK71" s="228"/>
      <c r="AL71" s="228"/>
      <c r="AM71" s="228"/>
      <c r="AN71" s="228"/>
      <c r="AO71" s="228"/>
      <c r="AP71" s="228"/>
      <c r="AQ71" s="228"/>
      <c r="AR71" s="228"/>
      <c r="AS71" s="228"/>
      <c r="AT71" s="228"/>
      <c r="AU71" s="228"/>
      <c r="AV71" s="228"/>
      <c r="AW71" s="228"/>
      <c r="AX71" s="228"/>
      <c r="AY71" s="228"/>
      <c r="AZ71" s="228"/>
      <c r="BA71" s="228"/>
      <c r="BB71" s="228"/>
      <c r="BC71" s="228"/>
      <c r="BD71" s="228"/>
      <c r="BE71" s="228"/>
      <c r="BF71" s="228"/>
      <c r="BG71" s="228"/>
      <c r="BH71" s="228"/>
    </row>
    <row r="72" spans="1:60" s="90" customFormat="1">
      <c r="AG72" s="228"/>
      <c r="AH72" s="228"/>
      <c r="AI72" s="228"/>
      <c r="AJ72" s="228"/>
      <c r="AK72" s="228"/>
      <c r="AL72" s="228"/>
      <c r="AM72" s="228"/>
      <c r="AN72" s="228"/>
      <c r="AO72" s="228"/>
      <c r="AP72" s="228"/>
      <c r="AQ72" s="228"/>
      <c r="AR72" s="228"/>
      <c r="AS72" s="228"/>
      <c r="AT72" s="228"/>
      <c r="AU72" s="228"/>
      <c r="AV72" s="228"/>
      <c r="AW72" s="228"/>
      <c r="AX72" s="228"/>
      <c r="AY72" s="228"/>
      <c r="AZ72" s="228"/>
      <c r="BA72" s="228"/>
      <c r="BB72" s="228"/>
      <c r="BC72" s="228"/>
      <c r="BD72" s="228"/>
      <c r="BE72" s="228"/>
      <c r="BF72" s="228"/>
      <c r="BG72" s="228"/>
      <c r="BH72" s="228"/>
    </row>
    <row r="73" spans="1:60" s="90" customFormat="1">
      <c r="AG73" s="228"/>
      <c r="AH73" s="228"/>
      <c r="AI73" s="228"/>
      <c r="AJ73" s="228"/>
      <c r="AK73" s="228"/>
      <c r="AL73" s="228"/>
      <c r="AM73" s="228"/>
      <c r="AN73" s="228"/>
      <c r="AO73" s="228"/>
      <c r="AP73" s="228"/>
      <c r="AQ73" s="228"/>
      <c r="AR73" s="228"/>
      <c r="AS73" s="228"/>
      <c r="AT73" s="228"/>
      <c r="AU73" s="228"/>
      <c r="AV73" s="228"/>
      <c r="AW73" s="228"/>
      <c r="AX73" s="228"/>
      <c r="AY73" s="228"/>
      <c r="AZ73" s="228"/>
      <c r="BA73" s="228"/>
      <c r="BB73" s="228"/>
      <c r="BC73" s="228"/>
      <c r="BD73" s="228"/>
      <c r="BE73" s="228"/>
      <c r="BF73" s="228"/>
      <c r="BG73" s="228"/>
      <c r="BH73" s="228"/>
    </row>
    <row r="74" spans="1:60" s="90" customFormat="1"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8"/>
      <c r="BD74" s="228"/>
      <c r="BE74" s="228"/>
      <c r="BF74" s="228"/>
      <c r="BG74" s="228"/>
      <c r="BH74" s="228"/>
    </row>
    <row r="75" spans="1:60" s="90" customFormat="1">
      <c r="AG75" s="228"/>
      <c r="AH75" s="228"/>
      <c r="AI75" s="228"/>
      <c r="AJ75" s="228"/>
      <c r="AK75" s="228"/>
      <c r="AL75" s="228"/>
      <c r="AM75" s="228"/>
      <c r="AN75" s="228"/>
      <c r="AO75" s="228"/>
      <c r="AP75" s="228"/>
      <c r="AQ75" s="228"/>
      <c r="AR75" s="228"/>
      <c r="AS75" s="228"/>
      <c r="AT75" s="228"/>
      <c r="AU75" s="228"/>
      <c r="AV75" s="228"/>
      <c r="AW75" s="228"/>
      <c r="AX75" s="228"/>
      <c r="AY75" s="228"/>
      <c r="AZ75" s="228"/>
      <c r="BA75" s="228"/>
      <c r="BB75" s="228"/>
      <c r="BC75" s="228"/>
      <c r="BD75" s="228"/>
      <c r="BE75" s="228"/>
      <c r="BF75" s="228"/>
      <c r="BG75" s="228"/>
      <c r="BH75" s="228"/>
    </row>
    <row r="76" spans="1:60" s="90" customFormat="1"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  <c r="AY76" s="228"/>
      <c r="AZ76" s="228"/>
      <c r="BA76" s="228"/>
      <c r="BB76" s="228"/>
      <c r="BC76" s="228"/>
      <c r="BD76" s="228"/>
      <c r="BE76" s="228"/>
      <c r="BF76" s="228"/>
      <c r="BG76" s="228"/>
      <c r="BH76" s="228"/>
    </row>
    <row r="77" spans="1:60" s="90" customFormat="1">
      <c r="AG77" s="228"/>
      <c r="AH77" s="228"/>
      <c r="AI77" s="228"/>
      <c r="AJ77" s="228"/>
      <c r="AK77" s="228"/>
      <c r="AL77" s="228"/>
      <c r="AM77" s="228"/>
      <c r="AN77" s="228"/>
      <c r="AO77" s="228"/>
      <c r="AP77" s="228"/>
      <c r="AQ77" s="228"/>
      <c r="AR77" s="228"/>
      <c r="AS77" s="228"/>
      <c r="AT77" s="228"/>
      <c r="AU77" s="228"/>
      <c r="AV77" s="228"/>
      <c r="AW77" s="228"/>
      <c r="AX77" s="228"/>
      <c r="AY77" s="228"/>
      <c r="AZ77" s="228"/>
      <c r="BA77" s="228"/>
      <c r="BB77" s="228"/>
      <c r="BC77" s="228"/>
      <c r="BD77" s="228"/>
      <c r="BE77" s="228"/>
      <c r="BF77" s="228"/>
      <c r="BG77" s="228"/>
      <c r="BH77" s="228"/>
    </row>
    <row r="78" spans="1:60" s="90" customFormat="1">
      <c r="AG78" s="228"/>
      <c r="AH78" s="228"/>
      <c r="AI78" s="228"/>
      <c r="AJ78" s="228"/>
      <c r="AK78" s="228"/>
      <c r="AL78" s="228"/>
      <c r="AM78" s="228"/>
      <c r="AN78" s="228"/>
      <c r="AO78" s="228"/>
      <c r="AP78" s="228"/>
      <c r="AQ78" s="228"/>
      <c r="AR78" s="228"/>
      <c r="AS78" s="228"/>
      <c r="AT78" s="228"/>
      <c r="AU78" s="228"/>
      <c r="AV78" s="228"/>
      <c r="AW78" s="228"/>
      <c r="AX78" s="228"/>
      <c r="AY78" s="228"/>
      <c r="AZ78" s="228"/>
      <c r="BA78" s="228"/>
      <c r="BB78" s="228"/>
      <c r="BC78" s="228"/>
      <c r="BD78" s="228"/>
      <c r="BE78" s="228"/>
      <c r="BF78" s="228"/>
      <c r="BG78" s="228"/>
      <c r="BH78" s="228"/>
    </row>
    <row r="79" spans="1:60" s="90" customFormat="1">
      <c r="AG79" s="228"/>
      <c r="AH79" s="228"/>
      <c r="AI79" s="228"/>
      <c r="AJ79" s="228"/>
      <c r="AK79" s="228"/>
      <c r="AL79" s="228"/>
      <c r="AM79" s="228"/>
      <c r="AN79" s="228"/>
      <c r="AO79" s="228"/>
      <c r="AP79" s="228"/>
      <c r="AQ79" s="228"/>
      <c r="AR79" s="228"/>
      <c r="AS79" s="228"/>
      <c r="AT79" s="228"/>
      <c r="AU79" s="228"/>
      <c r="AV79" s="228"/>
      <c r="AW79" s="228"/>
      <c r="AX79" s="228"/>
      <c r="AY79" s="228"/>
      <c r="AZ79" s="228"/>
      <c r="BA79" s="228"/>
      <c r="BB79" s="228"/>
      <c r="BC79" s="228"/>
      <c r="BD79" s="228"/>
      <c r="BE79" s="228"/>
      <c r="BF79" s="228"/>
      <c r="BG79" s="228"/>
      <c r="BH79" s="228"/>
    </row>
    <row r="80" spans="1:60" s="90" customFormat="1">
      <c r="AG80" s="228"/>
      <c r="AH80" s="228"/>
      <c r="AI80" s="228"/>
      <c r="AJ80" s="228"/>
      <c r="AK80" s="228"/>
      <c r="AL80" s="228"/>
      <c r="AM80" s="228"/>
      <c r="AN80" s="228"/>
      <c r="AO80" s="228"/>
      <c r="AP80" s="228"/>
      <c r="AQ80" s="228"/>
      <c r="AR80" s="228"/>
      <c r="AS80" s="228"/>
      <c r="AT80" s="228"/>
      <c r="AU80" s="228"/>
      <c r="AV80" s="228"/>
      <c r="AW80" s="228"/>
      <c r="AX80" s="228"/>
      <c r="AY80" s="228"/>
      <c r="AZ80" s="228"/>
      <c r="BA80" s="228"/>
      <c r="BB80" s="228"/>
      <c r="BC80" s="228"/>
      <c r="BD80" s="228"/>
      <c r="BE80" s="228"/>
      <c r="BF80" s="228"/>
      <c r="BG80" s="228"/>
      <c r="BH80" s="228"/>
    </row>
    <row r="81" spans="33:60" s="90" customFormat="1">
      <c r="AG81" s="228"/>
      <c r="AH81" s="228"/>
      <c r="AI81" s="228"/>
      <c r="AJ81" s="228"/>
      <c r="AK81" s="228"/>
      <c r="AL81" s="228"/>
      <c r="AM81" s="228"/>
      <c r="AN81" s="228"/>
      <c r="AO81" s="228"/>
      <c r="AP81" s="228"/>
      <c r="AQ81" s="228"/>
      <c r="AR81" s="228"/>
      <c r="AS81" s="228"/>
      <c r="AT81" s="228"/>
      <c r="AU81" s="228"/>
      <c r="AV81" s="228"/>
      <c r="AW81" s="228"/>
      <c r="AX81" s="228"/>
      <c r="AY81" s="228"/>
      <c r="AZ81" s="228"/>
      <c r="BA81" s="228"/>
      <c r="BB81" s="228"/>
      <c r="BC81" s="228"/>
      <c r="BD81" s="228"/>
      <c r="BE81" s="228"/>
      <c r="BF81" s="228"/>
      <c r="BG81" s="228"/>
      <c r="BH81" s="228"/>
    </row>
    <row r="82" spans="33:60" s="90" customFormat="1">
      <c r="AG82" s="228"/>
      <c r="AH82" s="228"/>
      <c r="AI82" s="228"/>
      <c r="AJ82" s="228"/>
      <c r="AK82" s="228"/>
      <c r="AL82" s="228"/>
      <c r="AM82" s="228"/>
      <c r="AN82" s="228"/>
      <c r="AO82" s="228"/>
      <c r="AP82" s="228"/>
      <c r="AQ82" s="228"/>
      <c r="AR82" s="228"/>
      <c r="AS82" s="228"/>
      <c r="AT82" s="228"/>
      <c r="AU82" s="228"/>
      <c r="AV82" s="228"/>
      <c r="AW82" s="228"/>
      <c r="AX82" s="228"/>
      <c r="AY82" s="228"/>
      <c r="AZ82" s="228"/>
      <c r="BA82" s="228"/>
      <c r="BB82" s="228"/>
      <c r="BC82" s="228"/>
      <c r="BD82" s="228"/>
      <c r="BE82" s="228"/>
      <c r="BF82" s="228"/>
      <c r="BG82" s="228"/>
      <c r="BH82" s="228"/>
    </row>
    <row r="83" spans="33:60" s="90" customFormat="1">
      <c r="AG83" s="228"/>
      <c r="AH83" s="228"/>
      <c r="AI83" s="228"/>
      <c r="AJ83" s="228"/>
      <c r="AK83" s="228"/>
      <c r="AL83" s="228"/>
      <c r="AM83" s="228"/>
      <c r="AN83" s="228"/>
      <c r="AO83" s="228"/>
      <c r="AP83" s="228"/>
      <c r="AQ83" s="228"/>
      <c r="AR83" s="228"/>
      <c r="AS83" s="228"/>
      <c r="AT83" s="228"/>
      <c r="AU83" s="228"/>
      <c r="AV83" s="228"/>
      <c r="AW83" s="228"/>
      <c r="AX83" s="228"/>
      <c r="AY83" s="228"/>
      <c r="AZ83" s="228"/>
      <c r="BA83" s="228"/>
      <c r="BB83" s="228"/>
      <c r="BC83" s="228"/>
      <c r="BD83" s="228"/>
      <c r="BE83" s="228"/>
      <c r="BF83" s="228"/>
      <c r="BG83" s="228"/>
      <c r="BH83" s="228"/>
    </row>
    <row r="84" spans="33:60" s="90" customFormat="1">
      <c r="AG84" s="228"/>
      <c r="AH84" s="228"/>
      <c r="AI84" s="228"/>
      <c r="AJ84" s="228"/>
      <c r="AK84" s="228"/>
      <c r="AL84" s="228"/>
      <c r="AM84" s="228"/>
      <c r="AN84" s="228"/>
      <c r="AO84" s="228"/>
      <c r="AP84" s="228"/>
      <c r="AQ84" s="228"/>
      <c r="AR84" s="228"/>
      <c r="AS84" s="228"/>
      <c r="AT84" s="228"/>
      <c r="AU84" s="228"/>
      <c r="AV84" s="228"/>
      <c r="AW84" s="228"/>
      <c r="AX84" s="228"/>
      <c r="AY84" s="228"/>
      <c r="AZ84" s="228"/>
      <c r="BA84" s="228"/>
      <c r="BB84" s="228"/>
      <c r="BC84" s="228"/>
      <c r="BD84" s="228"/>
      <c r="BE84" s="228"/>
      <c r="BF84" s="228"/>
      <c r="BG84" s="228"/>
      <c r="BH84" s="228"/>
    </row>
    <row r="85" spans="33:60" s="90" customFormat="1">
      <c r="AG85" s="228"/>
      <c r="AH85" s="228"/>
      <c r="AI85" s="228"/>
      <c r="AJ85" s="228"/>
      <c r="AK85" s="228"/>
      <c r="AL85" s="228"/>
      <c r="AM85" s="228"/>
      <c r="AN85" s="228"/>
      <c r="AO85" s="228"/>
      <c r="AP85" s="228"/>
      <c r="AQ85" s="228"/>
      <c r="AR85" s="228"/>
      <c r="AS85" s="228"/>
      <c r="AT85" s="228"/>
      <c r="AU85" s="228"/>
      <c r="AV85" s="228"/>
      <c r="AW85" s="228"/>
      <c r="AX85" s="228"/>
      <c r="AY85" s="228"/>
      <c r="AZ85" s="228"/>
      <c r="BA85" s="228"/>
      <c r="BB85" s="228"/>
      <c r="BC85" s="228"/>
      <c r="BD85" s="228"/>
      <c r="BE85" s="228"/>
      <c r="BF85" s="228"/>
      <c r="BG85" s="228"/>
      <c r="BH85" s="228"/>
    </row>
    <row r="86" spans="33:60" s="90" customFormat="1">
      <c r="AG86" s="228"/>
      <c r="AH86" s="228"/>
      <c r="AI86" s="228"/>
      <c r="AJ86" s="228"/>
      <c r="AK86" s="228"/>
      <c r="AL86" s="228"/>
      <c r="AM86" s="228"/>
      <c r="AN86" s="228"/>
      <c r="AO86" s="228"/>
      <c r="AP86" s="228"/>
      <c r="AQ86" s="228"/>
      <c r="AR86" s="228"/>
      <c r="AS86" s="228"/>
      <c r="AT86" s="228"/>
      <c r="AU86" s="228"/>
      <c r="AV86" s="228"/>
      <c r="AW86" s="228"/>
      <c r="AX86" s="228"/>
      <c r="AY86" s="228"/>
      <c r="AZ86" s="228"/>
      <c r="BA86" s="228"/>
      <c r="BB86" s="228"/>
      <c r="BC86" s="228"/>
      <c r="BD86" s="228"/>
      <c r="BE86" s="228"/>
      <c r="BF86" s="228"/>
      <c r="BG86" s="228"/>
      <c r="BH86" s="228"/>
    </row>
    <row r="87" spans="33:60" s="90" customFormat="1"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Y87" s="228"/>
      <c r="AZ87" s="228"/>
      <c r="BA87" s="228"/>
      <c r="BB87" s="228"/>
      <c r="BC87" s="228"/>
      <c r="BD87" s="228"/>
      <c r="BE87" s="228"/>
      <c r="BF87" s="228"/>
      <c r="BG87" s="228"/>
      <c r="BH87" s="228"/>
    </row>
    <row r="88" spans="33:60" s="90" customFormat="1">
      <c r="AG88" s="228"/>
      <c r="AH88" s="228"/>
      <c r="AI88" s="228"/>
      <c r="AJ88" s="228"/>
      <c r="AK88" s="228"/>
      <c r="AL88" s="228"/>
      <c r="AM88" s="228"/>
      <c r="AN88" s="228"/>
      <c r="AO88" s="228"/>
      <c r="AP88" s="228"/>
      <c r="AQ88" s="228"/>
      <c r="AR88" s="228"/>
      <c r="AS88" s="228"/>
      <c r="AT88" s="228"/>
      <c r="AU88" s="228"/>
      <c r="AV88" s="228"/>
      <c r="AW88" s="228"/>
      <c r="AX88" s="228"/>
      <c r="AY88" s="228"/>
      <c r="AZ88" s="228"/>
      <c r="BA88" s="228"/>
      <c r="BB88" s="228"/>
      <c r="BC88" s="228"/>
      <c r="BD88" s="228"/>
      <c r="BE88" s="228"/>
      <c r="BF88" s="228"/>
      <c r="BG88" s="228"/>
      <c r="BH88" s="228"/>
    </row>
    <row r="89" spans="33:60" s="90" customFormat="1"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Y89" s="228"/>
      <c r="AZ89" s="228"/>
      <c r="BA89" s="228"/>
      <c r="BB89" s="228"/>
      <c r="BC89" s="228"/>
      <c r="BD89" s="228"/>
      <c r="BE89" s="228"/>
      <c r="BF89" s="228"/>
      <c r="BG89" s="228"/>
      <c r="BH89" s="228"/>
    </row>
    <row r="90" spans="33:60" s="90" customFormat="1">
      <c r="AG90" s="228"/>
      <c r="AH90" s="228"/>
      <c r="AI90" s="228"/>
      <c r="AJ90" s="228"/>
      <c r="AK90" s="228"/>
      <c r="AL90" s="228"/>
      <c r="AM90" s="228"/>
      <c r="AN90" s="228"/>
      <c r="AO90" s="228"/>
      <c r="AP90" s="228"/>
      <c r="AQ90" s="228"/>
      <c r="AR90" s="228"/>
      <c r="AS90" s="228"/>
      <c r="AT90" s="228"/>
      <c r="AU90" s="228"/>
      <c r="AV90" s="228"/>
      <c r="AW90" s="228"/>
      <c r="AX90" s="228"/>
      <c r="AY90" s="228"/>
      <c r="AZ90" s="228"/>
      <c r="BA90" s="228"/>
      <c r="BB90" s="228"/>
      <c r="BC90" s="228"/>
      <c r="BD90" s="228"/>
      <c r="BE90" s="228"/>
      <c r="BF90" s="228"/>
      <c r="BG90" s="228"/>
      <c r="BH90" s="228"/>
    </row>
    <row r="91" spans="33:60" s="90" customFormat="1">
      <c r="AG91" s="228"/>
      <c r="AH91" s="228"/>
      <c r="AI91" s="228"/>
      <c r="AJ91" s="228"/>
      <c r="AK91" s="228"/>
      <c r="AL91" s="228"/>
      <c r="AM91" s="228"/>
      <c r="AN91" s="228"/>
      <c r="AO91" s="228"/>
      <c r="AP91" s="228"/>
      <c r="AQ91" s="228"/>
      <c r="AR91" s="228"/>
      <c r="AS91" s="228"/>
      <c r="AT91" s="228"/>
      <c r="AU91" s="228"/>
      <c r="AV91" s="228"/>
      <c r="AW91" s="228"/>
      <c r="AX91" s="228"/>
      <c r="AY91" s="228"/>
      <c r="AZ91" s="228"/>
      <c r="BA91" s="228"/>
      <c r="BB91" s="228"/>
      <c r="BC91" s="228"/>
      <c r="BD91" s="228"/>
      <c r="BE91" s="228"/>
      <c r="BF91" s="228"/>
      <c r="BG91" s="228"/>
      <c r="BH91" s="228"/>
    </row>
    <row r="92" spans="33:60" s="90" customFormat="1">
      <c r="AG92" s="228"/>
      <c r="AH92" s="228"/>
      <c r="AI92" s="228"/>
      <c r="AJ92" s="228"/>
      <c r="AK92" s="228"/>
      <c r="AL92" s="228"/>
      <c r="AM92" s="228"/>
      <c r="AN92" s="228"/>
      <c r="AO92" s="228"/>
      <c r="AP92" s="228"/>
      <c r="AQ92" s="228"/>
      <c r="AR92" s="228"/>
      <c r="AS92" s="228"/>
      <c r="AT92" s="228"/>
      <c r="AU92" s="228"/>
      <c r="AV92" s="228"/>
      <c r="AW92" s="228"/>
      <c r="AX92" s="228"/>
      <c r="AY92" s="228"/>
      <c r="AZ92" s="228"/>
      <c r="BA92" s="228"/>
      <c r="BB92" s="228"/>
      <c r="BC92" s="228"/>
      <c r="BD92" s="228"/>
      <c r="BE92" s="228"/>
      <c r="BF92" s="228"/>
      <c r="BG92" s="228"/>
      <c r="BH92" s="228"/>
    </row>
    <row r="93" spans="33:60" s="90" customFormat="1">
      <c r="AG93" s="228"/>
      <c r="AH93" s="228"/>
      <c r="AI93" s="228"/>
      <c r="AJ93" s="228"/>
      <c r="AK93" s="228"/>
      <c r="AL93" s="228"/>
      <c r="AM93" s="228"/>
      <c r="AN93" s="228"/>
      <c r="AO93" s="228"/>
      <c r="AP93" s="228"/>
      <c r="AQ93" s="228"/>
      <c r="AR93" s="228"/>
      <c r="AS93" s="228"/>
      <c r="AT93" s="228"/>
      <c r="AU93" s="228"/>
      <c r="AV93" s="228"/>
      <c r="AW93" s="228"/>
      <c r="AX93" s="228"/>
      <c r="AY93" s="228"/>
      <c r="AZ93" s="228"/>
      <c r="BA93" s="228"/>
      <c r="BB93" s="228"/>
      <c r="BC93" s="228"/>
      <c r="BD93" s="228"/>
      <c r="BE93" s="228"/>
      <c r="BF93" s="228"/>
      <c r="BG93" s="228"/>
      <c r="BH93" s="228"/>
    </row>
    <row r="94" spans="33:60" s="90" customFormat="1">
      <c r="AG94" s="228"/>
      <c r="AH94" s="228"/>
      <c r="AI94" s="228"/>
      <c r="AJ94" s="228"/>
      <c r="AK94" s="228"/>
      <c r="AL94" s="228"/>
      <c r="AM94" s="228"/>
      <c r="AN94" s="228"/>
      <c r="AO94" s="228"/>
      <c r="AP94" s="228"/>
      <c r="AQ94" s="228"/>
      <c r="AR94" s="228"/>
      <c r="AS94" s="228"/>
      <c r="AT94" s="228"/>
      <c r="AU94" s="228"/>
      <c r="AV94" s="228"/>
      <c r="AW94" s="228"/>
      <c r="AX94" s="228"/>
      <c r="AY94" s="228"/>
      <c r="AZ94" s="228"/>
      <c r="BA94" s="228"/>
      <c r="BB94" s="228"/>
      <c r="BC94" s="228"/>
      <c r="BD94" s="228"/>
      <c r="BE94" s="228"/>
      <c r="BF94" s="228"/>
      <c r="BG94" s="228"/>
      <c r="BH94" s="228"/>
    </row>
    <row r="95" spans="33:60" s="90" customFormat="1">
      <c r="AG95" s="228"/>
      <c r="AH95" s="228"/>
      <c r="AI95" s="228"/>
      <c r="AJ95" s="228"/>
      <c r="AK95" s="228"/>
      <c r="AL95" s="228"/>
      <c r="AM95" s="228"/>
      <c r="AN95" s="228"/>
      <c r="AO95" s="228"/>
      <c r="AP95" s="228"/>
      <c r="AQ95" s="228"/>
      <c r="AR95" s="228"/>
      <c r="AS95" s="228"/>
      <c r="AT95" s="228"/>
      <c r="AU95" s="228"/>
      <c r="AV95" s="228"/>
      <c r="AW95" s="228"/>
      <c r="AX95" s="228"/>
      <c r="AY95" s="228"/>
      <c r="AZ95" s="228"/>
      <c r="BA95" s="228"/>
      <c r="BB95" s="228"/>
      <c r="BC95" s="228"/>
      <c r="BD95" s="228"/>
      <c r="BE95" s="228"/>
      <c r="BF95" s="228"/>
      <c r="BG95" s="228"/>
      <c r="BH95" s="228"/>
    </row>
    <row r="96" spans="33:60" s="90" customFormat="1">
      <c r="AG96" s="228"/>
      <c r="AH96" s="228"/>
      <c r="AI96" s="228"/>
      <c r="AJ96" s="228"/>
      <c r="AK96" s="228"/>
      <c r="AL96" s="228"/>
      <c r="AM96" s="228"/>
      <c r="AN96" s="228"/>
      <c r="AO96" s="228"/>
      <c r="AP96" s="228"/>
      <c r="AQ96" s="228"/>
      <c r="AR96" s="228"/>
      <c r="AS96" s="228"/>
      <c r="AT96" s="228"/>
      <c r="AU96" s="228"/>
      <c r="AV96" s="228"/>
      <c r="AW96" s="228"/>
      <c r="AX96" s="228"/>
      <c r="AY96" s="228"/>
      <c r="AZ96" s="228"/>
      <c r="BA96" s="228"/>
      <c r="BB96" s="228"/>
      <c r="BC96" s="228"/>
      <c r="BD96" s="228"/>
      <c r="BE96" s="228"/>
      <c r="BF96" s="228"/>
      <c r="BG96" s="228"/>
      <c r="BH96" s="228"/>
    </row>
    <row r="97" spans="33:60" s="90" customFormat="1">
      <c r="AG97" s="228"/>
      <c r="AH97" s="228"/>
      <c r="AI97" s="228"/>
      <c r="AJ97" s="228"/>
      <c r="AK97" s="228"/>
      <c r="AL97" s="228"/>
      <c r="AM97" s="228"/>
      <c r="AN97" s="228"/>
      <c r="AO97" s="228"/>
      <c r="AP97" s="228"/>
      <c r="AQ97" s="228"/>
      <c r="AR97" s="228"/>
      <c r="AS97" s="228"/>
      <c r="AT97" s="228"/>
      <c r="AU97" s="228"/>
      <c r="AV97" s="228"/>
      <c r="AW97" s="228"/>
      <c r="AX97" s="228"/>
      <c r="AY97" s="228"/>
      <c r="AZ97" s="228"/>
      <c r="BA97" s="228"/>
      <c r="BB97" s="228"/>
      <c r="BC97" s="228"/>
      <c r="BD97" s="228"/>
      <c r="BE97" s="228"/>
      <c r="BF97" s="228"/>
      <c r="BG97" s="228"/>
      <c r="BH97" s="228"/>
    </row>
    <row r="98" spans="33:60" s="90" customFormat="1">
      <c r="AG98" s="228"/>
      <c r="AH98" s="228"/>
      <c r="AI98" s="228"/>
      <c r="AJ98" s="228"/>
      <c r="AK98" s="228"/>
      <c r="AL98" s="228"/>
      <c r="AM98" s="228"/>
      <c r="AN98" s="228"/>
      <c r="AO98" s="228"/>
      <c r="AP98" s="228"/>
      <c r="AQ98" s="228"/>
      <c r="AR98" s="228"/>
      <c r="AS98" s="228"/>
      <c r="AT98" s="228"/>
      <c r="AU98" s="228"/>
      <c r="AV98" s="228"/>
      <c r="AW98" s="228"/>
      <c r="AX98" s="228"/>
      <c r="AY98" s="228"/>
      <c r="AZ98" s="228"/>
      <c r="BA98" s="228"/>
      <c r="BB98" s="228"/>
      <c r="BC98" s="228"/>
      <c r="BD98" s="228"/>
      <c r="BE98" s="228"/>
      <c r="BF98" s="228"/>
      <c r="BG98" s="228"/>
      <c r="BH98" s="228"/>
    </row>
    <row r="99" spans="33:60" s="90" customFormat="1">
      <c r="AG99" s="228"/>
      <c r="AH99" s="228"/>
      <c r="AI99" s="228"/>
      <c r="AJ99" s="228"/>
      <c r="AK99" s="228"/>
      <c r="AL99" s="228"/>
      <c r="AM99" s="228"/>
      <c r="AN99" s="228"/>
      <c r="AO99" s="228"/>
      <c r="AP99" s="228"/>
      <c r="AQ99" s="228"/>
      <c r="AR99" s="228"/>
      <c r="AS99" s="228"/>
      <c r="AT99" s="228"/>
      <c r="AU99" s="228"/>
      <c r="AV99" s="228"/>
      <c r="AW99" s="228"/>
      <c r="AX99" s="228"/>
      <c r="AY99" s="228"/>
      <c r="AZ99" s="228"/>
      <c r="BA99" s="228"/>
      <c r="BB99" s="228"/>
      <c r="BC99" s="228"/>
      <c r="BD99" s="228"/>
      <c r="BE99" s="228"/>
      <c r="BF99" s="228"/>
      <c r="BG99" s="228"/>
      <c r="BH99" s="228"/>
    </row>
    <row r="100" spans="33:60" s="90" customFormat="1">
      <c r="AG100" s="228"/>
      <c r="AH100" s="228"/>
      <c r="AI100" s="228"/>
      <c r="AJ100" s="228"/>
      <c r="AK100" s="228"/>
      <c r="AL100" s="228"/>
      <c r="AM100" s="228"/>
      <c r="AN100" s="228"/>
      <c r="AO100" s="228"/>
      <c r="AP100" s="228"/>
      <c r="AQ100" s="228"/>
      <c r="AR100" s="228"/>
      <c r="AS100" s="228"/>
      <c r="AT100" s="228"/>
      <c r="AU100" s="228"/>
      <c r="AV100" s="228"/>
      <c r="AW100" s="228"/>
      <c r="AX100" s="228"/>
      <c r="AY100" s="228"/>
      <c r="AZ100" s="228"/>
      <c r="BA100" s="228"/>
      <c r="BB100" s="228"/>
      <c r="BC100" s="228"/>
      <c r="BD100" s="228"/>
      <c r="BE100" s="228"/>
      <c r="BF100" s="228"/>
      <c r="BG100" s="228"/>
      <c r="BH100" s="228"/>
    </row>
    <row r="101" spans="33:60" s="90" customFormat="1">
      <c r="AG101" s="228"/>
      <c r="AH101" s="228"/>
      <c r="AI101" s="228"/>
      <c r="AJ101" s="228"/>
      <c r="AK101" s="228"/>
      <c r="AL101" s="228"/>
      <c r="AM101" s="228"/>
      <c r="AN101" s="228"/>
      <c r="AO101" s="228"/>
      <c r="AP101" s="228"/>
      <c r="AQ101" s="228"/>
      <c r="AR101" s="228"/>
      <c r="AS101" s="228"/>
      <c r="AT101" s="228"/>
      <c r="AU101" s="228"/>
      <c r="AV101" s="228"/>
      <c r="AW101" s="228"/>
      <c r="AX101" s="228"/>
      <c r="AY101" s="228"/>
      <c r="AZ101" s="228"/>
      <c r="BA101" s="228"/>
      <c r="BB101" s="228"/>
      <c r="BC101" s="228"/>
      <c r="BD101" s="228"/>
      <c r="BE101" s="228"/>
      <c r="BF101" s="228"/>
      <c r="BG101" s="228"/>
      <c r="BH101" s="228"/>
    </row>
    <row r="102" spans="33:60" s="90" customFormat="1">
      <c r="AG102" s="228"/>
      <c r="AH102" s="228"/>
      <c r="AI102" s="228"/>
      <c r="AJ102" s="228"/>
      <c r="AK102" s="228"/>
      <c r="AL102" s="228"/>
      <c r="AM102" s="228"/>
      <c r="AN102" s="228"/>
      <c r="AO102" s="228"/>
      <c r="AP102" s="228"/>
      <c r="AQ102" s="228"/>
      <c r="AR102" s="228"/>
      <c r="AS102" s="228"/>
      <c r="AT102" s="228"/>
      <c r="AU102" s="228"/>
      <c r="AV102" s="228"/>
      <c r="AW102" s="228"/>
      <c r="AX102" s="228"/>
      <c r="AY102" s="228"/>
      <c r="AZ102" s="228"/>
      <c r="BA102" s="228"/>
      <c r="BB102" s="228"/>
      <c r="BC102" s="228"/>
      <c r="BD102" s="228"/>
      <c r="BE102" s="228"/>
      <c r="BF102" s="228"/>
      <c r="BG102" s="228"/>
      <c r="BH102" s="228"/>
    </row>
    <row r="103" spans="33:60" s="90" customFormat="1">
      <c r="AG103" s="228"/>
      <c r="AH103" s="228"/>
      <c r="AI103" s="228"/>
      <c r="AJ103" s="228"/>
      <c r="AK103" s="228"/>
      <c r="AL103" s="228"/>
      <c r="AM103" s="228"/>
      <c r="AN103" s="228"/>
      <c r="AO103" s="228"/>
      <c r="AP103" s="228"/>
      <c r="AQ103" s="228"/>
      <c r="AR103" s="228"/>
      <c r="AS103" s="228"/>
      <c r="AT103" s="228"/>
      <c r="AU103" s="228"/>
      <c r="AV103" s="228"/>
      <c r="AW103" s="228"/>
      <c r="AX103" s="228"/>
      <c r="AY103" s="228"/>
      <c r="AZ103" s="228"/>
      <c r="BA103" s="228"/>
      <c r="BB103" s="228"/>
      <c r="BC103" s="228"/>
      <c r="BD103" s="228"/>
      <c r="BE103" s="228"/>
      <c r="BF103" s="228"/>
      <c r="BG103" s="228"/>
      <c r="BH103" s="228"/>
    </row>
    <row r="104" spans="33:60" s="90" customFormat="1">
      <c r="AG104" s="228"/>
      <c r="AH104" s="228"/>
      <c r="AI104" s="228"/>
      <c r="AJ104" s="228"/>
      <c r="AK104" s="228"/>
      <c r="AL104" s="228"/>
      <c r="AM104" s="228"/>
      <c r="AN104" s="228"/>
      <c r="AO104" s="228"/>
      <c r="AP104" s="228"/>
      <c r="AQ104" s="228"/>
      <c r="AR104" s="228"/>
      <c r="AS104" s="228"/>
      <c r="AT104" s="228"/>
      <c r="AU104" s="228"/>
      <c r="AV104" s="228"/>
      <c r="AW104" s="228"/>
      <c r="AX104" s="228"/>
      <c r="AY104" s="228"/>
      <c r="AZ104" s="228"/>
      <c r="BA104" s="228"/>
      <c r="BB104" s="228"/>
      <c r="BC104" s="228"/>
      <c r="BD104" s="228"/>
      <c r="BE104" s="228"/>
      <c r="BF104" s="228"/>
      <c r="BG104" s="228"/>
      <c r="BH104" s="228"/>
    </row>
    <row r="105" spans="33:60" s="90" customFormat="1">
      <c r="AG105" s="228"/>
      <c r="AH105" s="228"/>
      <c r="AI105" s="228"/>
      <c r="AJ105" s="228"/>
      <c r="AK105" s="228"/>
      <c r="AL105" s="228"/>
      <c r="AM105" s="228"/>
      <c r="AN105" s="228"/>
      <c r="AO105" s="228"/>
      <c r="AP105" s="228"/>
      <c r="AQ105" s="228"/>
      <c r="AR105" s="228"/>
      <c r="AS105" s="228"/>
      <c r="AT105" s="228"/>
      <c r="AU105" s="228"/>
      <c r="AV105" s="228"/>
      <c r="AW105" s="228"/>
      <c r="AX105" s="228"/>
      <c r="AY105" s="228"/>
      <c r="AZ105" s="228"/>
      <c r="BA105" s="228"/>
      <c r="BB105" s="228"/>
      <c r="BC105" s="228"/>
      <c r="BD105" s="228"/>
      <c r="BE105" s="228"/>
      <c r="BF105" s="228"/>
      <c r="BG105" s="228"/>
      <c r="BH105" s="228"/>
    </row>
    <row r="106" spans="33:60" s="90" customFormat="1">
      <c r="AG106" s="228"/>
      <c r="AH106" s="228"/>
      <c r="AI106" s="228"/>
      <c r="AJ106" s="228"/>
      <c r="AK106" s="228"/>
      <c r="AL106" s="228"/>
      <c r="AM106" s="228"/>
      <c r="AN106" s="228"/>
      <c r="AO106" s="228"/>
      <c r="AP106" s="228"/>
      <c r="AQ106" s="228"/>
      <c r="AR106" s="228"/>
      <c r="AS106" s="228"/>
      <c r="AT106" s="228"/>
      <c r="AU106" s="228"/>
      <c r="AV106" s="228"/>
      <c r="AW106" s="228"/>
      <c r="AX106" s="228"/>
      <c r="AY106" s="228"/>
      <c r="AZ106" s="228"/>
      <c r="BA106" s="228"/>
      <c r="BB106" s="228"/>
      <c r="BC106" s="228"/>
      <c r="BD106" s="228"/>
      <c r="BE106" s="228"/>
      <c r="BF106" s="228"/>
      <c r="BG106" s="228"/>
      <c r="BH106" s="228"/>
    </row>
    <row r="107" spans="33:60" s="90" customFormat="1">
      <c r="AG107" s="228"/>
      <c r="AH107" s="228"/>
      <c r="AI107" s="228"/>
      <c r="AJ107" s="228"/>
      <c r="AK107" s="228"/>
      <c r="AL107" s="228"/>
      <c r="AM107" s="228"/>
      <c r="AN107" s="228"/>
      <c r="AO107" s="228"/>
      <c r="AP107" s="228"/>
      <c r="AQ107" s="228"/>
      <c r="AR107" s="228"/>
      <c r="AS107" s="228"/>
      <c r="AT107" s="228"/>
      <c r="AU107" s="228"/>
      <c r="AV107" s="228"/>
      <c r="AW107" s="228"/>
      <c r="AX107" s="228"/>
      <c r="AY107" s="228"/>
      <c r="AZ107" s="228"/>
      <c r="BA107" s="228"/>
      <c r="BB107" s="228"/>
      <c r="BC107" s="228"/>
      <c r="BD107" s="228"/>
      <c r="BE107" s="228"/>
      <c r="BF107" s="228"/>
      <c r="BG107" s="228"/>
      <c r="BH107" s="228"/>
    </row>
    <row r="108" spans="33:60" s="90" customFormat="1"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  <c r="AY108" s="228"/>
      <c r="AZ108" s="228"/>
      <c r="BA108" s="228"/>
      <c r="BB108" s="228"/>
      <c r="BC108" s="228"/>
      <c r="BD108" s="228"/>
      <c r="BE108" s="228"/>
      <c r="BF108" s="228"/>
      <c r="BG108" s="228"/>
      <c r="BH108" s="228"/>
    </row>
    <row r="109" spans="33:60" s="90" customFormat="1">
      <c r="AG109" s="228"/>
      <c r="AH109" s="228"/>
      <c r="AI109" s="228"/>
      <c r="AJ109" s="228"/>
      <c r="AK109" s="228"/>
      <c r="AL109" s="228"/>
      <c r="AM109" s="228"/>
      <c r="AN109" s="228"/>
      <c r="AO109" s="228"/>
      <c r="AP109" s="228"/>
      <c r="AQ109" s="228"/>
      <c r="AR109" s="228"/>
      <c r="AS109" s="228"/>
      <c r="AT109" s="228"/>
      <c r="AU109" s="228"/>
      <c r="AV109" s="228"/>
      <c r="AW109" s="228"/>
      <c r="AX109" s="228"/>
      <c r="AY109" s="228"/>
      <c r="AZ109" s="228"/>
      <c r="BA109" s="228"/>
      <c r="BB109" s="228"/>
      <c r="BC109" s="228"/>
      <c r="BD109" s="228"/>
      <c r="BE109" s="228"/>
      <c r="BF109" s="228"/>
      <c r="BG109" s="228"/>
      <c r="BH109" s="228"/>
    </row>
    <row r="110" spans="33:60" s="90" customFormat="1"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  <c r="AY110" s="228"/>
      <c r="AZ110" s="228"/>
      <c r="BA110" s="228"/>
      <c r="BB110" s="228"/>
      <c r="BC110" s="228"/>
      <c r="BD110" s="228"/>
      <c r="BE110" s="228"/>
      <c r="BF110" s="228"/>
      <c r="BG110" s="228"/>
      <c r="BH110" s="228"/>
    </row>
    <row r="111" spans="33:60" s="90" customFormat="1">
      <c r="AG111" s="228"/>
      <c r="AH111" s="228"/>
      <c r="AI111" s="228"/>
      <c r="AJ111" s="228"/>
      <c r="AK111" s="228"/>
      <c r="AL111" s="228"/>
      <c r="AM111" s="228"/>
      <c r="AN111" s="228"/>
      <c r="AO111" s="228"/>
      <c r="AP111" s="228"/>
      <c r="AQ111" s="228"/>
      <c r="AR111" s="228"/>
      <c r="AS111" s="228"/>
      <c r="AT111" s="228"/>
      <c r="AU111" s="228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8"/>
      <c r="BF111" s="228"/>
      <c r="BG111" s="228"/>
      <c r="BH111" s="228"/>
    </row>
    <row r="112" spans="33:60" s="90" customFormat="1">
      <c r="AG112" s="228"/>
      <c r="AH112" s="228"/>
      <c r="AI112" s="228"/>
      <c r="AJ112" s="228"/>
      <c r="AK112" s="228"/>
      <c r="AL112" s="228"/>
      <c r="AM112" s="228"/>
      <c r="AN112" s="228"/>
      <c r="AO112" s="228"/>
      <c r="AP112" s="228"/>
      <c r="AQ112" s="228"/>
      <c r="AR112" s="228"/>
      <c r="AS112" s="228"/>
      <c r="AT112" s="228"/>
      <c r="AU112" s="228"/>
      <c r="AV112" s="228"/>
      <c r="AW112" s="228"/>
      <c r="AX112" s="228"/>
      <c r="AY112" s="228"/>
      <c r="AZ112" s="228"/>
      <c r="BA112" s="228"/>
      <c r="BB112" s="228"/>
      <c r="BC112" s="228"/>
      <c r="BD112" s="228"/>
      <c r="BE112" s="228"/>
      <c r="BF112" s="228"/>
      <c r="BG112" s="228"/>
      <c r="BH112" s="228"/>
    </row>
    <row r="113" spans="33:60" s="90" customFormat="1">
      <c r="AG113" s="228"/>
      <c r="AH113" s="228"/>
      <c r="AI113" s="228"/>
      <c r="AJ113" s="228"/>
      <c r="AK113" s="228"/>
      <c r="AL113" s="228"/>
      <c r="AM113" s="228"/>
      <c r="AN113" s="228"/>
      <c r="AO113" s="228"/>
      <c r="AP113" s="228"/>
      <c r="AQ113" s="228"/>
      <c r="AR113" s="228"/>
      <c r="AS113" s="228"/>
      <c r="AT113" s="228"/>
      <c r="AU113" s="228"/>
      <c r="AV113" s="228"/>
      <c r="AW113" s="228"/>
      <c r="AX113" s="228"/>
      <c r="AY113" s="228"/>
      <c r="AZ113" s="228"/>
      <c r="BA113" s="228"/>
      <c r="BB113" s="228"/>
      <c r="BC113" s="228"/>
      <c r="BD113" s="228"/>
      <c r="BE113" s="228"/>
      <c r="BF113" s="228"/>
      <c r="BG113" s="228"/>
      <c r="BH113" s="228"/>
    </row>
    <row r="114" spans="33:60" s="90" customFormat="1">
      <c r="AG114" s="228"/>
      <c r="AH114" s="228"/>
      <c r="AI114" s="228"/>
      <c r="AJ114" s="228"/>
      <c r="AK114" s="228"/>
      <c r="AL114" s="228"/>
      <c r="AM114" s="228"/>
      <c r="AN114" s="228"/>
      <c r="AO114" s="228"/>
      <c r="AP114" s="228"/>
      <c r="AQ114" s="228"/>
      <c r="AR114" s="228"/>
      <c r="AS114" s="228"/>
      <c r="AT114" s="228"/>
      <c r="AU114" s="228"/>
      <c r="AV114" s="228"/>
      <c r="AW114" s="228"/>
      <c r="AX114" s="228"/>
      <c r="AY114" s="228"/>
      <c r="AZ114" s="228"/>
      <c r="BA114" s="228"/>
      <c r="BB114" s="228"/>
      <c r="BC114" s="228"/>
      <c r="BD114" s="228"/>
      <c r="BE114" s="228"/>
      <c r="BF114" s="228"/>
      <c r="BG114" s="228"/>
      <c r="BH114" s="228"/>
    </row>
    <row r="115" spans="33:60" s="90" customFormat="1">
      <c r="AG115" s="228"/>
      <c r="AH115" s="228"/>
      <c r="AI115" s="228"/>
      <c r="AJ115" s="228"/>
      <c r="AK115" s="228"/>
      <c r="AL115" s="228"/>
      <c r="AM115" s="228"/>
      <c r="AN115" s="228"/>
      <c r="AO115" s="228"/>
      <c r="AP115" s="228"/>
      <c r="AQ115" s="228"/>
      <c r="AR115" s="228"/>
      <c r="AS115" s="228"/>
      <c r="AT115" s="228"/>
      <c r="AU115" s="228"/>
      <c r="AV115" s="228"/>
      <c r="AW115" s="228"/>
      <c r="AX115" s="228"/>
      <c r="AY115" s="228"/>
      <c r="AZ115" s="228"/>
      <c r="BA115" s="228"/>
      <c r="BB115" s="228"/>
      <c r="BC115" s="228"/>
      <c r="BD115" s="228"/>
      <c r="BE115" s="228"/>
      <c r="BF115" s="228"/>
      <c r="BG115" s="228"/>
      <c r="BH115" s="228"/>
    </row>
    <row r="116" spans="33:60" s="90" customFormat="1">
      <c r="AG116" s="228"/>
      <c r="AH116" s="228"/>
      <c r="AI116" s="228"/>
      <c r="AJ116" s="228"/>
      <c r="AK116" s="228"/>
      <c r="AL116" s="228"/>
      <c r="AM116" s="228"/>
      <c r="AN116" s="228"/>
      <c r="AO116" s="228"/>
      <c r="AP116" s="228"/>
      <c r="AQ116" s="228"/>
      <c r="AR116" s="228"/>
      <c r="AS116" s="228"/>
      <c r="AT116" s="228"/>
      <c r="AU116" s="228"/>
      <c r="AV116" s="228"/>
      <c r="AW116" s="228"/>
      <c r="AX116" s="228"/>
      <c r="AY116" s="228"/>
      <c r="AZ116" s="228"/>
      <c r="BA116" s="228"/>
      <c r="BB116" s="228"/>
      <c r="BC116" s="228"/>
      <c r="BD116" s="228"/>
      <c r="BE116" s="228"/>
      <c r="BF116" s="228"/>
      <c r="BG116" s="228"/>
      <c r="BH116" s="228"/>
    </row>
    <row r="117" spans="33:60" s="90" customFormat="1">
      <c r="AG117" s="228"/>
      <c r="AH117" s="228"/>
      <c r="AI117" s="228"/>
      <c r="AJ117" s="228"/>
      <c r="AK117" s="228"/>
      <c r="AL117" s="228"/>
      <c r="AM117" s="228"/>
      <c r="AN117" s="228"/>
      <c r="AO117" s="228"/>
      <c r="AP117" s="228"/>
      <c r="AQ117" s="228"/>
      <c r="AR117" s="228"/>
      <c r="AS117" s="228"/>
      <c r="AT117" s="228"/>
      <c r="AU117" s="228"/>
      <c r="AV117" s="228"/>
      <c r="AW117" s="228"/>
      <c r="AX117" s="228"/>
      <c r="AY117" s="228"/>
      <c r="AZ117" s="228"/>
      <c r="BA117" s="228"/>
      <c r="BB117" s="228"/>
      <c r="BC117" s="228"/>
      <c r="BD117" s="228"/>
      <c r="BE117" s="228"/>
      <c r="BF117" s="228"/>
      <c r="BG117" s="228"/>
      <c r="BH117" s="228"/>
    </row>
    <row r="118" spans="33:60" s="90" customFormat="1">
      <c r="AG118" s="228"/>
      <c r="AH118" s="228"/>
      <c r="AI118" s="228"/>
      <c r="AJ118" s="228"/>
      <c r="AK118" s="228"/>
      <c r="AL118" s="228"/>
      <c r="AM118" s="228"/>
      <c r="AN118" s="228"/>
      <c r="AO118" s="228"/>
      <c r="AP118" s="228"/>
      <c r="AQ118" s="228"/>
      <c r="AR118" s="228"/>
      <c r="AS118" s="228"/>
      <c r="AT118" s="228"/>
      <c r="AU118" s="228"/>
      <c r="AV118" s="228"/>
      <c r="AW118" s="228"/>
      <c r="AX118" s="228"/>
      <c r="AY118" s="228"/>
      <c r="AZ118" s="228"/>
      <c r="BA118" s="228"/>
      <c r="BB118" s="228"/>
      <c r="BC118" s="228"/>
      <c r="BD118" s="228"/>
      <c r="BE118" s="228"/>
      <c r="BF118" s="228"/>
      <c r="BG118" s="228"/>
      <c r="BH118" s="228"/>
    </row>
    <row r="119" spans="33:60" s="90" customFormat="1">
      <c r="AG119" s="228"/>
      <c r="AH119" s="228"/>
      <c r="AI119" s="228"/>
      <c r="AJ119" s="228"/>
      <c r="AK119" s="228"/>
      <c r="AL119" s="228"/>
      <c r="AM119" s="228"/>
      <c r="AN119" s="228"/>
      <c r="AO119" s="228"/>
      <c r="AP119" s="228"/>
      <c r="AQ119" s="228"/>
      <c r="AR119" s="228"/>
      <c r="AS119" s="228"/>
      <c r="AT119" s="228"/>
      <c r="AU119" s="228"/>
      <c r="AV119" s="228"/>
      <c r="AW119" s="228"/>
      <c r="AX119" s="228"/>
      <c r="AY119" s="228"/>
      <c r="AZ119" s="228"/>
      <c r="BA119" s="228"/>
      <c r="BB119" s="228"/>
      <c r="BC119" s="228"/>
      <c r="BD119" s="228"/>
      <c r="BE119" s="228"/>
      <c r="BF119" s="228"/>
      <c r="BG119" s="228"/>
      <c r="BH119" s="228"/>
    </row>
    <row r="120" spans="33:60" s="90" customFormat="1">
      <c r="AG120" s="228"/>
      <c r="AH120" s="228"/>
      <c r="AI120" s="228"/>
      <c r="AJ120" s="228"/>
      <c r="AK120" s="228"/>
      <c r="AL120" s="228"/>
      <c r="AM120" s="228"/>
      <c r="AN120" s="228"/>
      <c r="AO120" s="228"/>
      <c r="AP120" s="228"/>
      <c r="AQ120" s="228"/>
      <c r="AR120" s="228"/>
      <c r="AS120" s="228"/>
      <c r="AT120" s="228"/>
      <c r="AU120" s="228"/>
      <c r="AV120" s="228"/>
      <c r="AW120" s="228"/>
      <c r="AX120" s="228"/>
      <c r="AY120" s="228"/>
      <c r="AZ120" s="228"/>
      <c r="BA120" s="228"/>
      <c r="BB120" s="228"/>
      <c r="BC120" s="228"/>
      <c r="BD120" s="228"/>
      <c r="BE120" s="228"/>
      <c r="BF120" s="228"/>
      <c r="BG120" s="228"/>
      <c r="BH120" s="228"/>
    </row>
    <row r="121" spans="33:60" s="90" customFormat="1"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Y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</row>
    <row r="122" spans="33:60" s="90" customFormat="1">
      <c r="AG122" s="228"/>
      <c r="AH122" s="228"/>
      <c r="AI122" s="228"/>
      <c r="AJ122" s="228"/>
      <c r="AK122" s="228"/>
      <c r="AL122" s="228"/>
      <c r="AM122" s="228"/>
      <c r="AN122" s="228"/>
      <c r="AO122" s="228"/>
      <c r="AP122" s="228"/>
      <c r="AQ122" s="228"/>
      <c r="AR122" s="228"/>
      <c r="AS122" s="228"/>
      <c r="AT122" s="228"/>
      <c r="AU122" s="228"/>
      <c r="AV122" s="228"/>
      <c r="AW122" s="228"/>
      <c r="AX122" s="228"/>
      <c r="AY122" s="228"/>
      <c r="AZ122" s="228"/>
      <c r="BA122" s="228"/>
      <c r="BB122" s="228"/>
      <c r="BC122" s="228"/>
      <c r="BD122" s="228"/>
      <c r="BE122" s="228"/>
      <c r="BF122" s="228"/>
      <c r="BG122" s="228"/>
      <c r="BH122" s="228"/>
    </row>
    <row r="123" spans="33:60" s="90" customFormat="1"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Y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</row>
    <row r="124" spans="33:60" s="90" customFormat="1">
      <c r="AG124" s="228"/>
      <c r="AH124" s="228"/>
      <c r="AI124" s="228"/>
      <c r="AJ124" s="228"/>
      <c r="AK124" s="228"/>
      <c r="AL124" s="228"/>
      <c r="AM124" s="228"/>
      <c r="AN124" s="228"/>
      <c r="AO124" s="228"/>
      <c r="AP124" s="228"/>
      <c r="AQ124" s="228"/>
      <c r="AR124" s="228"/>
      <c r="AS124" s="228"/>
      <c r="AT124" s="228"/>
      <c r="AU124" s="228"/>
      <c r="AV124" s="228"/>
      <c r="AW124" s="228"/>
      <c r="AX124" s="228"/>
      <c r="AY124" s="228"/>
      <c r="AZ124" s="228"/>
      <c r="BA124" s="228"/>
      <c r="BB124" s="228"/>
      <c r="BC124" s="228"/>
      <c r="BD124" s="228"/>
      <c r="BE124" s="228"/>
      <c r="BF124" s="228"/>
      <c r="BG124" s="228"/>
      <c r="BH124" s="228"/>
    </row>
    <row r="125" spans="33:60" s="90" customFormat="1">
      <c r="AG125" s="228"/>
      <c r="AH125" s="228"/>
      <c r="AI125" s="228"/>
      <c r="AJ125" s="228"/>
      <c r="AK125" s="228"/>
      <c r="AL125" s="228"/>
      <c r="AM125" s="228"/>
      <c r="AN125" s="228"/>
      <c r="AO125" s="228"/>
      <c r="AP125" s="228"/>
      <c r="AQ125" s="228"/>
      <c r="AR125" s="228"/>
      <c r="AS125" s="228"/>
      <c r="AT125" s="228"/>
      <c r="AU125" s="228"/>
      <c r="AV125" s="228"/>
      <c r="AW125" s="228"/>
      <c r="AX125" s="228"/>
      <c r="AY125" s="228"/>
      <c r="AZ125" s="228"/>
      <c r="BA125" s="228"/>
      <c r="BB125" s="228"/>
      <c r="BC125" s="228"/>
      <c r="BD125" s="228"/>
      <c r="BE125" s="228"/>
      <c r="BF125" s="228"/>
      <c r="BG125" s="228"/>
      <c r="BH125" s="228"/>
    </row>
    <row r="126" spans="33:60" s="90" customFormat="1">
      <c r="AG126" s="228"/>
      <c r="AH126" s="228"/>
      <c r="AI126" s="228"/>
      <c r="AJ126" s="228"/>
      <c r="AK126" s="228"/>
      <c r="AL126" s="228"/>
      <c r="AM126" s="228"/>
      <c r="AN126" s="228"/>
      <c r="AO126" s="228"/>
      <c r="AP126" s="228"/>
      <c r="AQ126" s="228"/>
      <c r="AR126" s="228"/>
      <c r="AS126" s="228"/>
      <c r="AT126" s="228"/>
      <c r="AU126" s="228"/>
      <c r="AV126" s="228"/>
      <c r="AW126" s="228"/>
      <c r="AX126" s="228"/>
      <c r="AY126" s="228"/>
      <c r="AZ126" s="228"/>
      <c r="BA126" s="228"/>
      <c r="BB126" s="228"/>
      <c r="BC126" s="228"/>
      <c r="BD126" s="228"/>
      <c r="BE126" s="228"/>
      <c r="BF126" s="228"/>
      <c r="BG126" s="228"/>
      <c r="BH126" s="228"/>
    </row>
    <row r="127" spans="33:60" s="90" customFormat="1">
      <c r="AG127" s="228"/>
      <c r="AH127" s="228"/>
      <c r="AI127" s="228"/>
      <c r="AJ127" s="228"/>
      <c r="AK127" s="228"/>
      <c r="AL127" s="228"/>
      <c r="AM127" s="228"/>
      <c r="AN127" s="228"/>
      <c r="AO127" s="228"/>
      <c r="AP127" s="228"/>
      <c r="AQ127" s="228"/>
      <c r="AR127" s="228"/>
      <c r="AS127" s="228"/>
      <c r="AT127" s="228"/>
      <c r="AU127" s="228"/>
      <c r="AV127" s="228"/>
      <c r="AW127" s="228"/>
      <c r="AX127" s="228"/>
      <c r="AY127" s="228"/>
      <c r="AZ127" s="228"/>
      <c r="BA127" s="228"/>
      <c r="BB127" s="228"/>
      <c r="BC127" s="228"/>
      <c r="BD127" s="228"/>
      <c r="BE127" s="228"/>
      <c r="BF127" s="228"/>
      <c r="BG127" s="228"/>
      <c r="BH127" s="228"/>
    </row>
    <row r="128" spans="33:60" s="90" customFormat="1">
      <c r="AG128" s="228"/>
      <c r="AH128" s="228"/>
      <c r="AI128" s="228"/>
      <c r="AJ128" s="228"/>
      <c r="AK128" s="228"/>
      <c r="AL128" s="228"/>
      <c r="AM128" s="228"/>
      <c r="AN128" s="228"/>
      <c r="AO128" s="228"/>
      <c r="AP128" s="228"/>
      <c r="AQ128" s="228"/>
      <c r="AR128" s="228"/>
      <c r="AS128" s="228"/>
      <c r="AT128" s="228"/>
      <c r="AU128" s="228"/>
      <c r="AV128" s="228"/>
      <c r="AW128" s="228"/>
      <c r="AX128" s="228"/>
      <c r="AY128" s="228"/>
      <c r="AZ128" s="228"/>
      <c r="BA128" s="228"/>
      <c r="BB128" s="228"/>
      <c r="BC128" s="228"/>
      <c r="BD128" s="228"/>
      <c r="BE128" s="228"/>
      <c r="BF128" s="228"/>
      <c r="BG128" s="228"/>
      <c r="BH128" s="228"/>
    </row>
    <row r="129" spans="33:60" s="90" customFormat="1">
      <c r="AG129" s="228"/>
      <c r="AH129" s="228"/>
      <c r="AI129" s="228"/>
      <c r="AJ129" s="228"/>
      <c r="AK129" s="228"/>
      <c r="AL129" s="228"/>
      <c r="AM129" s="228"/>
      <c r="AN129" s="228"/>
      <c r="AO129" s="228"/>
      <c r="AP129" s="228"/>
      <c r="AQ129" s="228"/>
      <c r="AR129" s="228"/>
      <c r="AS129" s="228"/>
      <c r="AT129" s="228"/>
      <c r="AU129" s="228"/>
      <c r="AV129" s="228"/>
      <c r="AW129" s="228"/>
      <c r="AX129" s="228"/>
      <c r="AY129" s="228"/>
      <c r="AZ129" s="228"/>
      <c r="BA129" s="228"/>
      <c r="BB129" s="228"/>
      <c r="BC129" s="228"/>
      <c r="BD129" s="228"/>
      <c r="BE129" s="228"/>
      <c r="BF129" s="228"/>
      <c r="BG129" s="228"/>
      <c r="BH129" s="228"/>
    </row>
    <row r="130" spans="33:60" s="90" customFormat="1">
      <c r="AG130" s="228"/>
      <c r="AH130" s="228"/>
      <c r="AI130" s="228"/>
      <c r="AJ130" s="228"/>
      <c r="AK130" s="228"/>
      <c r="AL130" s="228"/>
      <c r="AM130" s="228"/>
      <c r="AN130" s="228"/>
      <c r="AO130" s="228"/>
      <c r="AP130" s="228"/>
      <c r="AQ130" s="228"/>
      <c r="AR130" s="228"/>
      <c r="AS130" s="228"/>
      <c r="AT130" s="228"/>
      <c r="AU130" s="228"/>
      <c r="AV130" s="228"/>
      <c r="AW130" s="228"/>
      <c r="AX130" s="228"/>
      <c r="AY130" s="228"/>
      <c r="AZ130" s="228"/>
      <c r="BA130" s="228"/>
      <c r="BB130" s="228"/>
      <c r="BC130" s="228"/>
      <c r="BD130" s="228"/>
      <c r="BE130" s="228"/>
      <c r="BF130" s="228"/>
      <c r="BG130" s="228"/>
      <c r="BH130" s="228"/>
    </row>
    <row r="131" spans="33:60" s="90" customFormat="1">
      <c r="AG131" s="228"/>
      <c r="AH131" s="228"/>
      <c r="AI131" s="228"/>
      <c r="AJ131" s="228"/>
      <c r="AK131" s="228"/>
      <c r="AL131" s="228"/>
      <c r="AM131" s="228"/>
      <c r="AN131" s="228"/>
      <c r="AO131" s="228"/>
      <c r="AP131" s="228"/>
      <c r="AQ131" s="228"/>
      <c r="AR131" s="228"/>
      <c r="AS131" s="228"/>
      <c r="AT131" s="228"/>
      <c r="AU131" s="228"/>
      <c r="AV131" s="228"/>
      <c r="AW131" s="228"/>
      <c r="AX131" s="228"/>
      <c r="AY131" s="228"/>
      <c r="AZ131" s="228"/>
      <c r="BA131" s="228"/>
      <c r="BB131" s="228"/>
      <c r="BC131" s="228"/>
      <c r="BD131" s="228"/>
      <c r="BE131" s="228"/>
      <c r="BF131" s="228"/>
      <c r="BG131" s="228"/>
      <c r="BH131" s="228"/>
    </row>
    <row r="132" spans="33:60" s="90" customFormat="1">
      <c r="AG132" s="228"/>
      <c r="AH132" s="228"/>
      <c r="AI132" s="228"/>
      <c r="AJ132" s="228"/>
      <c r="AK132" s="228"/>
      <c r="AL132" s="228"/>
      <c r="AM132" s="228"/>
      <c r="AN132" s="228"/>
      <c r="AO132" s="228"/>
      <c r="AP132" s="228"/>
      <c r="AQ132" s="228"/>
      <c r="AR132" s="228"/>
      <c r="AS132" s="228"/>
      <c r="AT132" s="228"/>
      <c r="AU132" s="228"/>
      <c r="AV132" s="228"/>
      <c r="AW132" s="228"/>
      <c r="AX132" s="228"/>
      <c r="AY132" s="228"/>
      <c r="AZ132" s="228"/>
      <c r="BA132" s="228"/>
      <c r="BB132" s="228"/>
      <c r="BC132" s="228"/>
      <c r="BD132" s="228"/>
      <c r="BE132" s="228"/>
      <c r="BF132" s="228"/>
      <c r="BG132" s="228"/>
      <c r="BH132" s="228"/>
    </row>
    <row r="133" spans="33:60" s="90" customFormat="1">
      <c r="AG133" s="228"/>
      <c r="AH133" s="228"/>
      <c r="AI133" s="228"/>
      <c r="AJ133" s="228"/>
      <c r="AK133" s="228"/>
      <c r="AL133" s="228"/>
      <c r="AM133" s="228"/>
      <c r="AN133" s="228"/>
      <c r="AO133" s="228"/>
      <c r="AP133" s="228"/>
      <c r="AQ133" s="228"/>
      <c r="AR133" s="228"/>
      <c r="AS133" s="228"/>
      <c r="AT133" s="228"/>
      <c r="AU133" s="228"/>
      <c r="AV133" s="228"/>
      <c r="AW133" s="228"/>
      <c r="AX133" s="228"/>
      <c r="AY133" s="228"/>
      <c r="AZ133" s="228"/>
      <c r="BA133" s="228"/>
      <c r="BB133" s="228"/>
      <c r="BC133" s="228"/>
      <c r="BD133" s="228"/>
      <c r="BE133" s="228"/>
      <c r="BF133" s="228"/>
      <c r="BG133" s="228"/>
      <c r="BH133" s="228"/>
    </row>
    <row r="134" spans="33:60" s="90" customFormat="1">
      <c r="AG134" s="228"/>
      <c r="AH134" s="228"/>
      <c r="AI134" s="228"/>
      <c r="AJ134" s="228"/>
      <c r="AK134" s="228"/>
      <c r="AL134" s="228"/>
      <c r="AM134" s="228"/>
      <c r="AN134" s="228"/>
      <c r="AO134" s="228"/>
      <c r="AP134" s="228"/>
      <c r="AQ134" s="228"/>
      <c r="AR134" s="228"/>
      <c r="AS134" s="228"/>
      <c r="AT134" s="228"/>
      <c r="AU134" s="228"/>
      <c r="AV134" s="228"/>
      <c r="AW134" s="228"/>
      <c r="AX134" s="228"/>
      <c r="AY134" s="228"/>
      <c r="AZ134" s="228"/>
      <c r="BA134" s="228"/>
      <c r="BB134" s="228"/>
      <c r="BC134" s="228"/>
      <c r="BD134" s="228"/>
      <c r="BE134" s="228"/>
      <c r="BF134" s="228"/>
      <c r="BG134" s="228"/>
      <c r="BH134" s="228"/>
    </row>
    <row r="135" spans="33:60" s="90" customFormat="1">
      <c r="AG135" s="228"/>
      <c r="AH135" s="228"/>
      <c r="AI135" s="228"/>
      <c r="AJ135" s="228"/>
      <c r="AK135" s="228"/>
      <c r="AL135" s="228"/>
      <c r="AM135" s="228"/>
      <c r="AN135" s="228"/>
      <c r="AO135" s="228"/>
      <c r="AP135" s="228"/>
      <c r="AQ135" s="228"/>
      <c r="AR135" s="228"/>
      <c r="AS135" s="228"/>
      <c r="AT135" s="228"/>
      <c r="AU135" s="228"/>
      <c r="AV135" s="228"/>
      <c r="AW135" s="228"/>
      <c r="AX135" s="228"/>
      <c r="AY135" s="228"/>
      <c r="AZ135" s="228"/>
      <c r="BA135" s="228"/>
      <c r="BB135" s="228"/>
      <c r="BC135" s="228"/>
      <c r="BD135" s="228"/>
      <c r="BE135" s="228"/>
      <c r="BF135" s="228"/>
      <c r="BG135" s="228"/>
      <c r="BH135" s="228"/>
    </row>
    <row r="136" spans="33:60" s="90" customFormat="1">
      <c r="AG136" s="228"/>
      <c r="AH136" s="228"/>
      <c r="AI136" s="228"/>
      <c r="AJ136" s="228"/>
      <c r="AK136" s="228"/>
      <c r="AL136" s="228"/>
      <c r="AM136" s="228"/>
      <c r="AN136" s="228"/>
      <c r="AO136" s="228"/>
      <c r="AP136" s="228"/>
      <c r="AQ136" s="228"/>
      <c r="AR136" s="228"/>
      <c r="AS136" s="228"/>
      <c r="AT136" s="228"/>
      <c r="AU136" s="228"/>
      <c r="AV136" s="228"/>
      <c r="AW136" s="228"/>
      <c r="AX136" s="228"/>
      <c r="AY136" s="228"/>
      <c r="AZ136" s="228"/>
      <c r="BA136" s="228"/>
      <c r="BB136" s="228"/>
      <c r="BC136" s="228"/>
      <c r="BD136" s="228"/>
      <c r="BE136" s="228"/>
      <c r="BF136" s="228"/>
      <c r="BG136" s="228"/>
      <c r="BH136" s="228"/>
    </row>
    <row r="137" spans="33:60" s="90" customFormat="1">
      <c r="AG137" s="228"/>
      <c r="AH137" s="228"/>
      <c r="AI137" s="228"/>
      <c r="AJ137" s="228"/>
      <c r="AK137" s="228"/>
      <c r="AL137" s="228"/>
      <c r="AM137" s="228"/>
      <c r="AN137" s="228"/>
      <c r="AO137" s="228"/>
      <c r="AP137" s="228"/>
      <c r="AQ137" s="228"/>
      <c r="AR137" s="228"/>
      <c r="AS137" s="228"/>
      <c r="AT137" s="228"/>
      <c r="AU137" s="228"/>
      <c r="AV137" s="228"/>
      <c r="AW137" s="228"/>
      <c r="AX137" s="228"/>
      <c r="AY137" s="228"/>
      <c r="AZ137" s="228"/>
      <c r="BA137" s="228"/>
      <c r="BB137" s="228"/>
      <c r="BC137" s="228"/>
      <c r="BD137" s="228"/>
      <c r="BE137" s="228"/>
      <c r="BF137" s="228"/>
      <c r="BG137" s="228"/>
      <c r="BH137" s="228"/>
    </row>
    <row r="138" spans="33:60" s="90" customFormat="1">
      <c r="AG138" s="228"/>
      <c r="AH138" s="228"/>
      <c r="AI138" s="228"/>
      <c r="AJ138" s="228"/>
      <c r="AK138" s="228"/>
      <c r="AL138" s="228"/>
      <c r="AM138" s="228"/>
      <c r="AN138" s="228"/>
      <c r="AO138" s="228"/>
      <c r="AP138" s="228"/>
      <c r="AQ138" s="228"/>
      <c r="AR138" s="228"/>
      <c r="AS138" s="228"/>
      <c r="AT138" s="228"/>
      <c r="AU138" s="228"/>
      <c r="AV138" s="228"/>
      <c r="AW138" s="228"/>
      <c r="AX138" s="228"/>
      <c r="AY138" s="228"/>
      <c r="AZ138" s="228"/>
      <c r="BA138" s="228"/>
      <c r="BB138" s="228"/>
      <c r="BC138" s="228"/>
      <c r="BD138" s="228"/>
      <c r="BE138" s="228"/>
      <c r="BF138" s="228"/>
      <c r="BG138" s="228"/>
      <c r="BH138" s="228"/>
    </row>
  </sheetData>
  <sheetProtection selectLockedCells="1"/>
  <mergeCells count="19">
    <mergeCell ref="AB23:AC23"/>
    <mergeCell ref="AE19:AF19"/>
    <mergeCell ref="AB19:AC20"/>
    <mergeCell ref="AD19:AD20"/>
    <mergeCell ref="AB21:AC21"/>
    <mergeCell ref="AB22:AC22"/>
    <mergeCell ref="H58:M58"/>
    <mergeCell ref="B54:F54"/>
    <mergeCell ref="B48:F48"/>
    <mergeCell ref="B49:F49"/>
    <mergeCell ref="B51:F51"/>
    <mergeCell ref="C55:F55"/>
    <mergeCell ref="B19:F19"/>
    <mergeCell ref="H19:I20"/>
    <mergeCell ref="J19:J20"/>
    <mergeCell ref="A14:M14"/>
    <mergeCell ref="A50:F50"/>
    <mergeCell ref="A29:A30"/>
    <mergeCell ref="B28:F28"/>
  </mergeCells>
  <phoneticPr fontId="2" type="noConversion"/>
  <conditionalFormatting sqref="A58 H58:M58">
    <cfRule type="cellIs" dxfId="54" priority="14" operator="equal">
      <formula>0</formula>
    </cfRule>
  </conditionalFormatting>
  <conditionalFormatting sqref="B3">
    <cfRule type="cellIs" dxfId="53" priority="12" operator="equal">
      <formula>"Departament"</formula>
    </cfRule>
  </conditionalFormatting>
  <conditionalFormatting sqref="C21:F24 C30:F32 C37:E39 G48:G51">
    <cfRule type="cellIs" dxfId="52" priority="10" operator="equal">
      <formula>0</formula>
    </cfRule>
  </conditionalFormatting>
  <conditionalFormatting sqref="C24:F24">
    <cfRule type="containsBlanks" dxfId="51" priority="7">
      <formula>LEN(TRIM(C24))=0</formula>
    </cfRule>
  </conditionalFormatting>
  <conditionalFormatting sqref="D4:D6">
    <cfRule type="containsText" dxfId="50" priority="13" operator="containsText" text="0">
      <formula>NOT(ISERROR(SEARCH("0",D4)))</formula>
    </cfRule>
  </conditionalFormatting>
  <conditionalFormatting sqref="E43:E44">
    <cfRule type="cellIs" dxfId="49" priority="3" operator="notEqual">
      <formula>60</formula>
    </cfRule>
  </conditionalFormatting>
  <conditionalFormatting sqref="E43:E45">
    <cfRule type="cellIs" dxfId="48" priority="6" operator="equal">
      <formula>0</formula>
    </cfRule>
  </conditionalFormatting>
  <conditionalFormatting sqref="F61">
    <cfRule type="cellIs" dxfId="47" priority="1" operator="equal">
      <formula>0</formula>
    </cfRule>
  </conditionalFormatting>
  <conditionalFormatting sqref="G54">
    <cfRule type="containsErrors" dxfId="46" priority="5">
      <formula>ISERROR(G54)</formula>
    </cfRule>
  </conditionalFormatting>
  <conditionalFormatting sqref="J21:L23">
    <cfRule type="cellIs" dxfId="45" priority="9" operator="equal">
      <formula>0</formula>
    </cfRule>
  </conditionalFormatting>
  <pageMargins left="0.55118110236220474" right="0.47244094488188981" top="0.51181102362204722" bottom="0.70866141732283472" header="0.15748031496062992" footer="0.19685039370078741"/>
  <pageSetup paperSize="9" scale="91" orientation="portrait" r:id="rId1"/>
  <headerFooter alignWithMargins="0">
    <oddFooter>&amp;LF 799.24/Ed.02_F01</oddFooter>
  </headerFooter>
  <ignoredErrors>
    <ignoredError sqref="S32 Y32 S33 E30:E31 R22:R23 X2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F300"/>
  <sheetViews>
    <sheetView showGridLines="0" topLeftCell="A25" zoomScale="110" zoomScaleNormal="110" workbookViewId="0">
      <selection activeCell="A25" sqref="A25:S25"/>
    </sheetView>
  </sheetViews>
  <sheetFormatPr defaultColWidth="9.140625" defaultRowHeight="11.25"/>
  <cols>
    <col min="1" max="1" width="7.7109375" style="68" customWidth="1"/>
    <col min="2" max="2" width="3.140625" style="56" customWidth="1"/>
    <col min="3" max="3" width="5.28515625" style="56" bestFit="1" customWidth="1"/>
    <col min="4" max="4" width="45.85546875" style="56" customWidth="1"/>
    <col min="5" max="5" width="12.28515625" style="56" bestFit="1" customWidth="1"/>
    <col min="6" max="6" width="4.140625" style="56" customWidth="1"/>
    <col min="7" max="8" width="3.7109375" style="56" customWidth="1"/>
    <col min="9" max="9" width="5.42578125" style="56" customWidth="1"/>
    <col min="10" max="12" width="3.28515625" style="56" customWidth="1"/>
    <col min="13" max="13" width="4.28515625" style="56" bestFit="1" customWidth="1"/>
    <col min="14" max="14" width="3.28515625" style="56" customWidth="1"/>
    <col min="15" max="15" width="4.42578125" style="56" bestFit="1" customWidth="1"/>
    <col min="16" max="17" width="4.28515625" style="56" customWidth="1"/>
    <col min="18" max="18" width="4.7109375" style="56" customWidth="1"/>
    <col min="19" max="20" width="4.5703125" style="56" customWidth="1"/>
    <col min="21" max="21" width="6.140625" style="126" customWidth="1"/>
    <col min="22" max="22" width="13.140625" style="176" customWidth="1"/>
    <col min="23" max="32" width="6.140625" style="126" customWidth="1"/>
    <col min="33" max="16384" width="9.140625" style="56"/>
  </cols>
  <sheetData>
    <row r="1" spans="1:32" s="69" customFormat="1">
      <c r="A1" s="68"/>
      <c r="U1" s="126"/>
      <c r="V1" s="176"/>
      <c r="W1" s="126"/>
      <c r="X1" s="126"/>
      <c r="Y1" s="126"/>
      <c r="Z1" s="126"/>
      <c r="AA1" s="126"/>
      <c r="AB1" s="126"/>
      <c r="AC1" s="126"/>
      <c r="AD1" s="126"/>
      <c r="AE1" s="126"/>
      <c r="AF1" s="126"/>
    </row>
    <row r="2" spans="1:32" s="10" customFormat="1" ht="15" customHeight="1">
      <c r="A2" s="189"/>
      <c r="B2" s="73" t="s">
        <v>67</v>
      </c>
      <c r="U2" s="190"/>
      <c r="V2" s="191"/>
      <c r="W2" s="190"/>
      <c r="X2" s="190"/>
      <c r="Y2" s="190"/>
      <c r="Z2" s="190"/>
      <c r="AA2" s="190"/>
      <c r="AB2" s="190"/>
      <c r="AC2" s="190"/>
      <c r="AD2" s="190"/>
      <c r="AE2" s="190"/>
      <c r="AF2" s="190"/>
    </row>
    <row r="3" spans="1:32" s="10" customFormat="1" ht="15" customHeight="1">
      <c r="A3" s="189"/>
      <c r="B3" s="73" t="s">
        <v>16</v>
      </c>
      <c r="J3" s="11"/>
      <c r="L3" s="11"/>
      <c r="M3" s="11"/>
      <c r="N3" s="11"/>
      <c r="O3" s="10" t="s">
        <v>91</v>
      </c>
      <c r="U3" s="190"/>
      <c r="V3" s="328" t="s">
        <v>3</v>
      </c>
      <c r="W3" s="190"/>
      <c r="X3" s="190"/>
      <c r="Y3" s="190"/>
      <c r="Z3" s="190"/>
      <c r="AA3" s="190"/>
      <c r="AB3" s="190"/>
      <c r="AC3" s="190"/>
      <c r="AD3" s="190"/>
      <c r="AE3" s="190"/>
      <c r="AF3" s="190"/>
    </row>
    <row r="4" spans="1:32" s="10" customFormat="1" ht="15" customHeight="1">
      <c r="A4" s="189"/>
      <c r="B4" s="14" t="str">
        <f>IF(Pagina1!$D$4="","Departament",Pagina1!$D$4)</f>
        <v>Departament</v>
      </c>
      <c r="U4" s="190"/>
      <c r="V4" s="328"/>
      <c r="W4" s="190"/>
      <c r="X4" s="190"/>
      <c r="Y4" s="190"/>
      <c r="Z4" s="190"/>
      <c r="AA4" s="190"/>
      <c r="AB4" s="190"/>
      <c r="AC4" s="190"/>
      <c r="AD4" s="190"/>
      <c r="AE4" s="190"/>
      <c r="AF4" s="190"/>
    </row>
    <row r="5" spans="1:32" s="10" customFormat="1" ht="15" customHeight="1">
      <c r="A5" s="189"/>
      <c r="B5" s="88" t="str">
        <f>IF(Pagina1!$D$12="","",CONCATENATE(Pagina1!$B$12,"  ",Pagina1!$D$12))</f>
        <v/>
      </c>
      <c r="U5" s="190"/>
      <c r="V5" s="192" t="s">
        <v>211</v>
      </c>
      <c r="W5" s="190"/>
      <c r="X5" s="190"/>
      <c r="Y5" s="190"/>
      <c r="Z5" s="190"/>
      <c r="AA5" s="190"/>
      <c r="AB5" s="190"/>
      <c r="AC5" s="190"/>
      <c r="AD5" s="190"/>
      <c r="AE5" s="190"/>
      <c r="AF5" s="190"/>
    </row>
    <row r="6" spans="1:32" s="10" customFormat="1" ht="15" customHeight="1">
      <c r="A6" s="189"/>
      <c r="B6" s="88" t="str">
        <f>IF(Pagina1!$D$13="","",CONCATENATE(Pagina1!$B$13,"  ",Pagina1!$D$13))</f>
        <v/>
      </c>
      <c r="O6" s="10" t="s">
        <v>38</v>
      </c>
      <c r="U6" s="190"/>
      <c r="V6" s="191"/>
      <c r="W6" s="190"/>
      <c r="X6" s="190"/>
      <c r="Y6" s="190"/>
      <c r="Z6" s="190"/>
      <c r="AA6" s="190"/>
      <c r="AB6" s="190"/>
      <c r="AC6" s="190"/>
      <c r="AD6" s="190"/>
      <c r="AE6" s="190"/>
      <c r="AF6" s="190"/>
    </row>
    <row r="7" spans="1:32" s="10" customFormat="1" ht="15" customHeight="1">
      <c r="A7" s="189"/>
      <c r="B7" s="88"/>
      <c r="O7" s="10" t="str">
        <f>Pagina1!$H$7</f>
        <v>Prof. univ. dr. ing. Carol SCHNAKOVSZKY</v>
      </c>
      <c r="U7" s="190"/>
      <c r="V7" s="191"/>
      <c r="W7" s="190"/>
      <c r="X7" s="190"/>
      <c r="Y7" s="190"/>
      <c r="Z7" s="190"/>
      <c r="AA7" s="190"/>
      <c r="AB7" s="190"/>
      <c r="AC7" s="190"/>
      <c r="AD7" s="190"/>
      <c r="AE7" s="190"/>
      <c r="AF7" s="190"/>
    </row>
    <row r="8" spans="1:32" ht="15" customHeight="1">
      <c r="B8" s="30"/>
    </row>
    <row r="9" spans="1:32" ht="15" customHeight="1">
      <c r="B9" s="331" t="s">
        <v>18</v>
      </c>
      <c r="C9" s="331"/>
      <c r="D9" s="331"/>
      <c r="E9" s="331"/>
      <c r="F9" s="331"/>
      <c r="G9" s="331"/>
      <c r="H9" s="331"/>
      <c r="I9" s="331"/>
      <c r="J9" s="331"/>
      <c r="K9" s="331"/>
      <c r="L9" s="331"/>
      <c r="M9" s="331"/>
      <c r="N9" s="331"/>
      <c r="O9" s="331"/>
      <c r="P9" s="331"/>
      <c r="Q9" s="331"/>
      <c r="R9" s="331"/>
      <c r="S9" s="331"/>
      <c r="T9" s="77"/>
    </row>
    <row r="10" spans="1:32" s="77" customFormat="1" ht="15" customHeight="1">
      <c r="A10" s="76"/>
      <c r="B10" s="331" t="s">
        <v>24</v>
      </c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1"/>
      <c r="N10" s="331"/>
      <c r="O10" s="331"/>
      <c r="P10" s="331"/>
      <c r="Q10" s="331"/>
      <c r="R10" s="331"/>
      <c r="S10" s="331"/>
      <c r="T10" s="75"/>
      <c r="U10" s="172"/>
      <c r="V10" s="177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</row>
    <row r="11" spans="1:32" ht="15" customHeight="1" thickBot="1">
      <c r="C11" s="6"/>
      <c r="E11" s="78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32" ht="15" customHeight="1" thickBot="1">
      <c r="B12" s="294" t="s">
        <v>19</v>
      </c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5"/>
      <c r="R12" s="295"/>
      <c r="S12" s="296"/>
      <c r="T12" s="78"/>
    </row>
    <row r="13" spans="1:32" s="80" customFormat="1" ht="15" customHeight="1">
      <c r="A13" s="79"/>
      <c r="B13" s="305" t="s">
        <v>0</v>
      </c>
      <c r="C13" s="293" t="s">
        <v>25</v>
      </c>
      <c r="D13" s="293" t="s">
        <v>1</v>
      </c>
      <c r="E13" s="293" t="s">
        <v>3</v>
      </c>
      <c r="F13" s="293" t="s">
        <v>2</v>
      </c>
      <c r="G13" s="303" t="s">
        <v>8</v>
      </c>
      <c r="H13" s="292"/>
      <c r="I13" s="303" t="s">
        <v>9</v>
      </c>
      <c r="J13" s="305" t="s">
        <v>14</v>
      </c>
      <c r="K13" s="293"/>
      <c r="L13" s="293"/>
      <c r="M13" s="303"/>
      <c r="N13" s="303"/>
      <c r="O13" s="267"/>
      <c r="P13" s="292" t="s">
        <v>15</v>
      </c>
      <c r="Q13" s="293"/>
      <c r="R13" s="293"/>
      <c r="S13" s="267"/>
      <c r="T13" s="287"/>
      <c r="U13" s="173"/>
      <c r="V13" s="178"/>
      <c r="W13" s="173"/>
      <c r="X13" s="327" t="s">
        <v>222</v>
      </c>
      <c r="Y13" s="327"/>
      <c r="Z13" s="173"/>
      <c r="AA13" s="173"/>
      <c r="AB13" s="327"/>
      <c r="AC13" s="327"/>
      <c r="AD13" s="173"/>
      <c r="AE13" s="173"/>
      <c r="AF13" s="173"/>
    </row>
    <row r="14" spans="1:32" s="80" customFormat="1" ht="15" customHeight="1" thickBot="1">
      <c r="A14" s="79"/>
      <c r="B14" s="306"/>
      <c r="C14" s="302"/>
      <c r="D14" s="302"/>
      <c r="E14" s="302"/>
      <c r="F14" s="302"/>
      <c r="G14" s="129" t="s">
        <v>95</v>
      </c>
      <c r="H14" s="129" t="s">
        <v>94</v>
      </c>
      <c r="I14" s="304"/>
      <c r="J14" s="128" t="s">
        <v>4</v>
      </c>
      <c r="K14" s="129" t="s">
        <v>5</v>
      </c>
      <c r="L14" s="129" t="s">
        <v>6</v>
      </c>
      <c r="M14" s="130" t="s">
        <v>92</v>
      </c>
      <c r="N14" s="130" t="s">
        <v>7</v>
      </c>
      <c r="O14" s="131" t="s">
        <v>93</v>
      </c>
      <c r="P14" s="132" t="s">
        <v>12</v>
      </c>
      <c r="Q14" s="129" t="s">
        <v>13</v>
      </c>
      <c r="R14" s="129" t="s">
        <v>10</v>
      </c>
      <c r="S14" s="131" t="s">
        <v>11</v>
      </c>
      <c r="T14" s="287"/>
      <c r="U14" s="173"/>
      <c r="V14" s="178"/>
      <c r="W14" s="173"/>
      <c r="X14" s="210" t="s">
        <v>95</v>
      </c>
      <c r="Y14" s="211" t="s">
        <v>94</v>
      </c>
      <c r="Z14" s="173"/>
      <c r="AA14" s="173"/>
      <c r="AB14" s="210"/>
      <c r="AC14" s="211"/>
      <c r="AD14" s="173"/>
      <c r="AE14" s="173"/>
      <c r="AF14" s="173"/>
    </row>
    <row r="15" spans="1:32" ht="15" customHeight="1">
      <c r="B15" s="133" cm="1">
        <f t="array" ref="B15:B22">_xlfn.SEQUENCE(COUNTA(D15:D22))</f>
        <v>1</v>
      </c>
      <c r="C15" s="134" t="s">
        <v>21</v>
      </c>
      <c r="D15" s="135" t="s">
        <v>235</v>
      </c>
      <c r="E15" s="136" t="str">
        <f>IF(D15&lt;&gt;"",CONCATENATE($V$5,1,$B15,$C15),"")</f>
        <v>UB01XXX11DF</v>
      </c>
      <c r="F15" s="134" t="s">
        <v>180</v>
      </c>
      <c r="G15" s="134"/>
      <c r="H15" s="134"/>
      <c r="I15" s="137"/>
      <c r="J15" s="138"/>
      <c r="K15" s="134"/>
      <c r="L15" s="134"/>
      <c r="M15" s="137"/>
      <c r="N15" s="137">
        <v>5</v>
      </c>
      <c r="O15" s="139"/>
      <c r="P15" s="140" t="str">
        <f>IF($J15&lt;&gt;"",$J15*14,"")</f>
        <v/>
      </c>
      <c r="Q15" s="141">
        <f>IF(SUM($K15:$O15)&lt;&gt;0,SUM($K15:$O15)*14,"")</f>
        <v>70</v>
      </c>
      <c r="R15" s="136">
        <f>IF(SUM($P15:$Q15)&lt;&gt;0,SUM($P15:$Q15),"")</f>
        <v>70</v>
      </c>
      <c r="S15" s="142" t="str">
        <f>IF(($G15+$H15)&lt;&gt;0,($G15+$H15)*25-$R15,"")</f>
        <v/>
      </c>
      <c r="T15" s="81"/>
      <c r="X15" s="127">
        <f>IF(SUM($K15,$L15,$N15)&lt;&gt;0,SUM($K15,$L15,$N15)*14,"")</f>
        <v>70</v>
      </c>
      <c r="Y15" s="212" t="str">
        <f>IF(SUM($M15,$O15)&lt;&gt;0,SUM($M15,$O15)*14,"")</f>
        <v/>
      </c>
    </row>
    <row r="16" spans="1:32" ht="15" customHeight="1">
      <c r="B16" s="133">
        <v>2</v>
      </c>
      <c r="C16" s="134" t="s">
        <v>21</v>
      </c>
      <c r="D16" s="143" t="s">
        <v>236</v>
      </c>
      <c r="E16" s="136" t="str">
        <f t="shared" ref="E16:E22" si="0">IF(D16&lt;&gt;"",CONCATENATE($V$5,1,$B16,$C16),"")</f>
        <v>UB01XXX12DF</v>
      </c>
      <c r="F16" s="134" t="s">
        <v>177</v>
      </c>
      <c r="G16" s="134"/>
      <c r="H16" s="134"/>
      <c r="I16" s="137"/>
      <c r="J16" s="138"/>
      <c r="K16" s="134"/>
      <c r="L16" s="134"/>
      <c r="M16" s="137"/>
      <c r="N16" s="137"/>
      <c r="O16" s="139"/>
      <c r="P16" s="140" t="str">
        <f t="shared" ref="P16:P22" si="1">IF(J16&lt;&gt;"",J16*14,"")</f>
        <v/>
      </c>
      <c r="Q16" s="141" t="str">
        <f t="shared" ref="Q16:Q22" si="2">IF(SUM($K16:$O16)&lt;&gt;0,SUM($K16:$O16)*14,"")</f>
        <v/>
      </c>
      <c r="R16" s="136" t="str">
        <f t="shared" ref="R16:R22" si="3">IF(SUM($P16:$Q16)&lt;&gt;0,SUM($P16:$Q16),"")</f>
        <v/>
      </c>
      <c r="S16" s="142" t="str">
        <f t="shared" ref="S16:S22" si="4">IF(($G16+$H16)&lt;&gt;0,($G16+$H16)*25-$R16,"")</f>
        <v/>
      </c>
      <c r="T16" s="81"/>
      <c r="X16" s="127" t="str">
        <f t="shared" ref="X16:X22" si="5">IF(SUM($K16,$L16,$N16)&lt;&gt;0,SUM($K16,$L16,$N16)*14,"")</f>
        <v/>
      </c>
      <c r="Y16" s="212" t="str">
        <f t="shared" ref="Y16:Y22" si="6">IF(SUM($M16,$O16)&lt;&gt;0,SUM($M16,$O16)*14,"")</f>
        <v/>
      </c>
    </row>
    <row r="17" spans="1:32" ht="15" customHeight="1">
      <c r="A17" s="72"/>
      <c r="B17" s="133">
        <v>3</v>
      </c>
      <c r="C17" s="134" t="s">
        <v>21</v>
      </c>
      <c r="D17" s="143" t="s">
        <v>237</v>
      </c>
      <c r="E17" s="136" t="str">
        <f>IF(D17&lt;&gt;"",CONCATENATE($V$5,1,$B17,$C17),"")</f>
        <v>UB01XXX13DF</v>
      </c>
      <c r="F17" s="134" t="s">
        <v>177</v>
      </c>
      <c r="G17" s="134"/>
      <c r="H17" s="144"/>
      <c r="I17" s="137"/>
      <c r="J17" s="138"/>
      <c r="K17" s="134"/>
      <c r="L17" s="134"/>
      <c r="M17" s="137"/>
      <c r="N17" s="137"/>
      <c r="O17" s="139"/>
      <c r="P17" s="140" t="str">
        <f t="shared" si="1"/>
        <v/>
      </c>
      <c r="Q17" s="141" t="str">
        <f t="shared" si="2"/>
        <v/>
      </c>
      <c r="R17" s="136" t="str">
        <f t="shared" si="3"/>
        <v/>
      </c>
      <c r="S17" s="142" t="str">
        <f t="shared" si="4"/>
        <v/>
      </c>
      <c r="T17" s="81"/>
      <c r="U17" s="174"/>
      <c r="W17" s="174"/>
      <c r="X17" s="127" t="str">
        <f t="shared" si="5"/>
        <v/>
      </c>
      <c r="Y17" s="212" t="str">
        <f t="shared" si="6"/>
        <v/>
      </c>
      <c r="Z17" s="174"/>
      <c r="AA17" s="174"/>
      <c r="AB17" s="174"/>
      <c r="AC17" s="174"/>
      <c r="AD17" s="174"/>
      <c r="AE17" s="174"/>
      <c r="AF17" s="174"/>
    </row>
    <row r="18" spans="1:32" ht="15" customHeight="1">
      <c r="A18" s="72"/>
      <c r="B18" s="133">
        <v>4</v>
      </c>
      <c r="C18" s="134" t="s">
        <v>21</v>
      </c>
      <c r="D18" s="143" t="s">
        <v>238</v>
      </c>
      <c r="E18" s="136" t="str">
        <f>IF(D18&lt;&gt;"",CONCATENATE($V$5,1,$B18,$C18),"")</f>
        <v>UB01XXX14DF</v>
      </c>
      <c r="F18" s="134" t="s">
        <v>177</v>
      </c>
      <c r="G18" s="144"/>
      <c r="H18" s="144"/>
      <c r="I18" s="137"/>
      <c r="J18" s="138"/>
      <c r="K18" s="134"/>
      <c r="L18" s="134"/>
      <c r="M18" s="137"/>
      <c r="N18" s="137"/>
      <c r="O18" s="139"/>
      <c r="P18" s="145" t="str">
        <f t="shared" si="1"/>
        <v/>
      </c>
      <c r="Q18" s="141" t="str">
        <f t="shared" si="2"/>
        <v/>
      </c>
      <c r="R18" s="136" t="str">
        <f t="shared" si="3"/>
        <v/>
      </c>
      <c r="S18" s="142" t="str">
        <f t="shared" si="4"/>
        <v/>
      </c>
      <c r="T18" s="82"/>
      <c r="U18" s="174"/>
      <c r="W18" s="174"/>
      <c r="X18" s="127" t="str">
        <f t="shared" si="5"/>
        <v/>
      </c>
      <c r="Y18" s="212" t="str">
        <f t="shared" si="6"/>
        <v/>
      </c>
      <c r="Z18" s="174"/>
      <c r="AA18" s="174"/>
      <c r="AB18" s="174"/>
      <c r="AC18" s="174"/>
      <c r="AD18" s="174"/>
      <c r="AE18" s="174"/>
      <c r="AF18" s="174"/>
    </row>
    <row r="19" spans="1:32" ht="15" customHeight="1">
      <c r="A19" s="72"/>
      <c r="B19" s="133">
        <v>5</v>
      </c>
      <c r="C19" s="134" t="s">
        <v>21</v>
      </c>
      <c r="D19" s="143" t="s">
        <v>239</v>
      </c>
      <c r="E19" s="136" t="str">
        <f>IF(D19&lt;&gt;"",CONCATENATE($V$5,1,$B19,$C19),"")</f>
        <v>UB01XXX15DF</v>
      </c>
      <c r="F19" s="134" t="s">
        <v>177</v>
      </c>
      <c r="G19" s="144"/>
      <c r="H19" s="144"/>
      <c r="I19" s="137"/>
      <c r="J19" s="138"/>
      <c r="K19" s="134"/>
      <c r="L19" s="134"/>
      <c r="M19" s="137"/>
      <c r="N19" s="137"/>
      <c r="O19" s="139"/>
      <c r="P19" s="145" t="str">
        <f t="shared" si="1"/>
        <v/>
      </c>
      <c r="Q19" s="141" t="str">
        <f t="shared" si="2"/>
        <v/>
      </c>
      <c r="R19" s="136" t="str">
        <f t="shared" si="3"/>
        <v/>
      </c>
      <c r="S19" s="142" t="str">
        <f t="shared" si="4"/>
        <v/>
      </c>
      <c r="T19" s="82"/>
      <c r="U19" s="174"/>
      <c r="W19" s="174"/>
      <c r="X19" s="127" t="str">
        <f t="shared" si="5"/>
        <v/>
      </c>
      <c r="Y19" s="212" t="str">
        <f t="shared" si="6"/>
        <v/>
      </c>
      <c r="Z19" s="174"/>
      <c r="AA19" s="174"/>
      <c r="AB19" s="174"/>
      <c r="AC19" s="174"/>
      <c r="AD19" s="174"/>
      <c r="AE19" s="174"/>
      <c r="AF19" s="174"/>
    </row>
    <row r="20" spans="1:32" ht="15" customHeight="1">
      <c r="B20" s="133">
        <v>6</v>
      </c>
      <c r="C20" s="134" t="s">
        <v>23</v>
      </c>
      <c r="D20" s="143" t="s">
        <v>240</v>
      </c>
      <c r="E20" s="136" t="str">
        <f t="shared" si="0"/>
        <v>UB01XXX16DS</v>
      </c>
      <c r="F20" s="134" t="s">
        <v>177</v>
      </c>
      <c r="G20" s="134"/>
      <c r="H20" s="144"/>
      <c r="I20" s="137" t="s">
        <v>189</v>
      </c>
      <c r="J20" s="138"/>
      <c r="K20" s="134"/>
      <c r="L20" s="134"/>
      <c r="M20" s="137"/>
      <c r="N20" s="137"/>
      <c r="O20" s="139">
        <v>6</v>
      </c>
      <c r="P20" s="145" t="str">
        <f t="shared" si="1"/>
        <v/>
      </c>
      <c r="Q20" s="141">
        <f t="shared" si="2"/>
        <v>84</v>
      </c>
      <c r="R20" s="136">
        <f t="shared" si="3"/>
        <v>84</v>
      </c>
      <c r="S20" s="142" t="str">
        <f t="shared" si="4"/>
        <v/>
      </c>
      <c r="T20" s="82"/>
      <c r="X20" s="127" t="str">
        <f t="shared" si="5"/>
        <v/>
      </c>
      <c r="Y20" s="212">
        <f t="shared" si="6"/>
        <v>84</v>
      </c>
    </row>
    <row r="21" spans="1:32" ht="15" customHeight="1">
      <c r="B21" s="133">
        <v>7</v>
      </c>
      <c r="C21" s="134" t="s">
        <v>22</v>
      </c>
      <c r="D21" s="143" t="s">
        <v>212</v>
      </c>
      <c r="E21" s="136" t="str">
        <f t="shared" si="0"/>
        <v>UB01XXX17DC</v>
      </c>
      <c r="F21" s="134" t="s">
        <v>183</v>
      </c>
      <c r="G21" s="134">
        <v>4</v>
      </c>
      <c r="H21" s="144"/>
      <c r="I21" s="137" t="s">
        <v>4</v>
      </c>
      <c r="J21" s="138"/>
      <c r="K21" s="134">
        <v>2</v>
      </c>
      <c r="L21" s="134"/>
      <c r="M21" s="137"/>
      <c r="N21" s="137"/>
      <c r="O21" s="139"/>
      <c r="P21" s="145" t="str">
        <f t="shared" si="1"/>
        <v/>
      </c>
      <c r="Q21" s="141">
        <f t="shared" si="2"/>
        <v>28</v>
      </c>
      <c r="R21" s="136">
        <f t="shared" si="3"/>
        <v>28</v>
      </c>
      <c r="S21" s="142">
        <f t="shared" si="4"/>
        <v>72</v>
      </c>
      <c r="T21" s="82"/>
      <c r="X21" s="127">
        <f t="shared" si="5"/>
        <v>28</v>
      </c>
      <c r="Y21" s="212" t="str">
        <f t="shared" si="6"/>
        <v/>
      </c>
    </row>
    <row r="22" spans="1:32" s="85" customFormat="1" ht="15" customHeight="1" thickBot="1">
      <c r="A22" s="83"/>
      <c r="B22" s="133">
        <v>8</v>
      </c>
      <c r="C22" s="134" t="s">
        <v>22</v>
      </c>
      <c r="D22" s="143" t="s">
        <v>241</v>
      </c>
      <c r="E22" s="136" t="str">
        <f t="shared" si="0"/>
        <v>UB01XXX18DC</v>
      </c>
      <c r="F22" s="134" t="s">
        <v>183</v>
      </c>
      <c r="G22" s="144">
        <v>5</v>
      </c>
      <c r="H22" s="144"/>
      <c r="I22" s="137" t="s">
        <v>105</v>
      </c>
      <c r="J22" s="138">
        <v>2</v>
      </c>
      <c r="K22" s="134">
        <v>1</v>
      </c>
      <c r="L22" s="134"/>
      <c r="M22" s="137"/>
      <c r="N22" s="137"/>
      <c r="O22" s="139"/>
      <c r="P22" s="145">
        <f t="shared" si="1"/>
        <v>28</v>
      </c>
      <c r="Q22" s="141">
        <f t="shared" si="2"/>
        <v>14</v>
      </c>
      <c r="R22" s="136">
        <f t="shared" si="3"/>
        <v>42</v>
      </c>
      <c r="S22" s="142">
        <f t="shared" si="4"/>
        <v>83</v>
      </c>
      <c r="T22" s="124"/>
      <c r="U22" s="175"/>
      <c r="V22" s="176"/>
      <c r="W22" s="175"/>
      <c r="X22" s="127">
        <f t="shared" si="5"/>
        <v>14</v>
      </c>
      <c r="Y22" s="212" t="str">
        <f t="shared" si="6"/>
        <v/>
      </c>
      <c r="Z22" s="175"/>
      <c r="AA22" s="175"/>
      <c r="AB22" s="175"/>
      <c r="AC22" s="175"/>
      <c r="AD22" s="175"/>
      <c r="AE22" s="175"/>
      <c r="AF22" s="175"/>
    </row>
    <row r="23" spans="1:32" ht="15" customHeight="1" thickBot="1">
      <c r="B23" s="297" t="s">
        <v>63</v>
      </c>
      <c r="C23" s="270"/>
      <c r="D23" s="270"/>
      <c r="E23" s="270"/>
      <c r="F23" s="270"/>
      <c r="G23" s="67">
        <f>SUMIF($F15:$F22,"&lt;&gt;DFA",G15:G22)</f>
        <v>0</v>
      </c>
      <c r="H23" s="35">
        <f>SUMIF($F15:$F22,"&lt;&gt;DFA",H15:H22)</f>
        <v>0</v>
      </c>
      <c r="I23" s="329" t="str">
        <f>CONCATENATE(TEXT(COUNTIFS($F15:$F22,"&lt;&gt;DFA",$I15:$I22,"E"),0),"E, ",TEXT(COUNTIFS($F15:$F22,"&lt;&gt;DFA",$I15:$I22,"C"),0),"C, ",TEXT(COUNTIFS($F15:$F22,"&lt;&gt;DFA",$I15:$I22,"V"),0),"V")</f>
        <v>0E, 0C, 1V</v>
      </c>
      <c r="J23" s="60">
        <f t="shared" ref="J23:S23" si="7">SUMIF($F15:$F22,"&lt;&gt;DFA",J15:J22)</f>
        <v>0</v>
      </c>
      <c r="K23" s="61">
        <f t="shared" si="7"/>
        <v>0</v>
      </c>
      <c r="L23" s="61">
        <f t="shared" si="7"/>
        <v>0</v>
      </c>
      <c r="M23" s="61">
        <f t="shared" si="7"/>
        <v>0</v>
      </c>
      <c r="N23" s="61">
        <f t="shared" si="7"/>
        <v>5</v>
      </c>
      <c r="O23" s="62">
        <f t="shared" si="7"/>
        <v>6</v>
      </c>
      <c r="P23" s="60">
        <f t="shared" si="7"/>
        <v>0</v>
      </c>
      <c r="Q23" s="61">
        <f t="shared" si="7"/>
        <v>154</v>
      </c>
      <c r="R23" s="61">
        <f t="shared" si="7"/>
        <v>154</v>
      </c>
      <c r="S23" s="62">
        <f t="shared" si="7"/>
        <v>0</v>
      </c>
      <c r="T23" s="288"/>
      <c r="X23" s="127">
        <f>SUMIF($F15:$F22,"&lt;&gt;DFA",X15:X22)</f>
        <v>70</v>
      </c>
      <c r="Y23" s="212">
        <f>SUMIF($F15:$F22,"&lt;&gt;DFA",Y15:Y22)</f>
        <v>84</v>
      </c>
    </row>
    <row r="24" spans="1:32" ht="15" customHeight="1" thickBot="1">
      <c r="B24" s="299"/>
      <c r="C24" s="300"/>
      <c r="D24" s="300"/>
      <c r="E24" s="300"/>
      <c r="F24" s="301"/>
      <c r="G24" s="269">
        <f>SUM(G23:H23)</f>
        <v>0</v>
      </c>
      <c r="H24" s="320"/>
      <c r="I24" s="330"/>
      <c r="J24" s="319">
        <f>SUM(J23:O23)</f>
        <v>11</v>
      </c>
      <c r="K24" s="314"/>
      <c r="L24" s="314"/>
      <c r="M24" s="314"/>
      <c r="N24" s="314"/>
      <c r="O24" s="315"/>
      <c r="P24" s="269">
        <f>SUM(P23:Q23)</f>
        <v>154</v>
      </c>
      <c r="Q24" s="320"/>
      <c r="R24" s="314">
        <f>SUM(R23:S23)</f>
        <v>154</v>
      </c>
      <c r="S24" s="315"/>
      <c r="T24" s="289"/>
    </row>
    <row r="25" spans="1:32" ht="15" customHeight="1" thickBot="1">
      <c r="B25" s="294" t="s">
        <v>20</v>
      </c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6"/>
      <c r="T25" s="289"/>
      <c r="X25" s="210" t="s">
        <v>95</v>
      </c>
      <c r="Y25" s="211" t="s">
        <v>94</v>
      </c>
    </row>
    <row r="26" spans="1:32" ht="15" customHeight="1">
      <c r="B26" s="138" cm="1">
        <f t="array" ref="B26:B30">_xlfn.SEQUENCE(COUNTA(D26:D38))</f>
        <v>1</v>
      </c>
      <c r="C26" s="134"/>
      <c r="D26" s="135"/>
      <c r="E26" s="136" t="str">
        <f>IF($D26&lt;&gt;"",CONCATENATE($V$5,2,$V26,$B26,$C26),"")</f>
        <v/>
      </c>
      <c r="F26" s="134"/>
      <c r="G26" s="134"/>
      <c r="H26" s="134"/>
      <c r="I26" s="137"/>
      <c r="J26" s="179"/>
      <c r="K26" s="180"/>
      <c r="L26" s="180"/>
      <c r="M26" s="180"/>
      <c r="N26" s="180"/>
      <c r="O26" s="181"/>
      <c r="P26" s="140" t="str">
        <f>IF($J26&lt;&gt;"",$J26*14,"")</f>
        <v/>
      </c>
      <c r="Q26" s="140" t="str">
        <f>IF(SUM($K26:$O26)&lt;&gt;0,SUM($K26:$O26)*14,"")</f>
        <v/>
      </c>
      <c r="R26" s="140" t="str">
        <f>IF(SUM($P26:$Q26)&lt;&gt;0,SUM($P26:$Q26),"")</f>
        <v/>
      </c>
      <c r="S26" s="140" t="str">
        <f>IF(($G26+$H26)&lt;&gt;0,($G26+$H26)*25-$R26,"")</f>
        <v/>
      </c>
      <c r="T26" s="82"/>
      <c r="X26" s="127" t="str">
        <f>IF(SUM($K26,$L26,$N26)&lt;&gt;0,SUM($K26,$L26,$N26)*14,"")</f>
        <v/>
      </c>
      <c r="Y26" s="212" t="str">
        <f>IF(SUM($M26,$O26)&lt;&gt;0,SUM($M26,$O26)*14,"")</f>
        <v/>
      </c>
    </row>
    <row r="27" spans="1:32" ht="15" customHeight="1">
      <c r="A27" s="72"/>
      <c r="B27" s="154">
        <v>2</v>
      </c>
      <c r="C27" s="134" t="s">
        <v>23</v>
      </c>
      <c r="D27" s="135" t="s">
        <v>266</v>
      </c>
      <c r="E27" s="136" t="str">
        <f t="shared" ref="E27:E37" si="8">IF($D27&lt;&gt;"",CONCATENATE($V$5,2,$V27,$B27,$C27),"")</f>
        <v>UB01XXX22DS</v>
      </c>
      <c r="F27" s="134" t="s">
        <v>183</v>
      </c>
      <c r="G27" s="134"/>
      <c r="H27" s="134"/>
      <c r="I27" s="137"/>
      <c r="J27" s="138"/>
      <c r="K27" s="134"/>
      <c r="L27" s="134"/>
      <c r="M27" s="134"/>
      <c r="N27" s="134"/>
      <c r="O27" s="139"/>
      <c r="P27" s="140" t="str">
        <f t="shared" ref="P27:P37" si="9">IF($J27&lt;&gt;"",$J27*14,"")</f>
        <v/>
      </c>
      <c r="Q27" s="140" t="str">
        <f t="shared" ref="Q27:Q37" si="10">IF(SUM($K27:$O27)&lt;&gt;0,SUM($K27:$O27)*14,"")</f>
        <v/>
      </c>
      <c r="R27" s="140" t="str">
        <f t="shared" ref="R27:R37" si="11">IF(SUM($P27:$Q27)&lt;&gt;0,SUM($P27:$Q27),"")</f>
        <v/>
      </c>
      <c r="S27" s="140" t="str">
        <f t="shared" ref="S27:S37" si="12">IF(($G27+$H27)&lt;&gt;0,($G27+$H27)*25-$R27,"")</f>
        <v/>
      </c>
      <c r="T27" s="82"/>
      <c r="U27" s="174"/>
      <c r="W27" s="174"/>
      <c r="X27" s="127" t="str">
        <f t="shared" ref="X27:X37" si="13">IF(SUM($K27,$L27,$N27)&lt;&gt;0,SUM($K27,$L27,$N27)*14,"")</f>
        <v/>
      </c>
      <c r="Y27" s="212" t="str">
        <f t="shared" ref="Y27:Y37" si="14">IF(SUM($M27,$O27)&lt;&gt;0,SUM($M27,$O27)*14,"")</f>
        <v/>
      </c>
      <c r="Z27" s="174"/>
      <c r="AA27" s="174"/>
      <c r="AB27" s="174"/>
      <c r="AC27" s="174"/>
      <c r="AD27" s="174"/>
      <c r="AE27" s="174"/>
      <c r="AF27" s="174"/>
    </row>
    <row r="28" spans="1:32" s="85" customFormat="1" ht="15" customHeight="1">
      <c r="A28" s="83"/>
      <c r="B28" s="154">
        <v>3</v>
      </c>
      <c r="C28" s="134"/>
      <c r="D28" s="135"/>
      <c r="E28" s="136" t="str">
        <f t="shared" si="8"/>
        <v/>
      </c>
      <c r="F28" s="134"/>
      <c r="G28" s="134"/>
      <c r="H28" s="134"/>
      <c r="I28" s="137"/>
      <c r="J28" s="138"/>
      <c r="K28" s="134"/>
      <c r="L28" s="134"/>
      <c r="M28" s="134"/>
      <c r="N28" s="134"/>
      <c r="O28" s="139"/>
      <c r="P28" s="140" t="str">
        <f t="shared" si="9"/>
        <v/>
      </c>
      <c r="Q28" s="140" t="str">
        <f t="shared" si="10"/>
        <v/>
      </c>
      <c r="R28" s="140" t="str">
        <f t="shared" si="11"/>
        <v/>
      </c>
      <c r="S28" s="140" t="str">
        <f t="shared" si="12"/>
        <v/>
      </c>
      <c r="T28" s="124"/>
      <c r="U28" s="175"/>
      <c r="V28" s="176"/>
      <c r="W28" s="175"/>
      <c r="X28" s="127" t="str">
        <f t="shared" si="13"/>
        <v/>
      </c>
      <c r="Y28" s="212" t="str">
        <f t="shared" si="14"/>
        <v/>
      </c>
      <c r="Z28" s="175"/>
      <c r="AA28" s="175"/>
      <c r="AB28" s="175"/>
      <c r="AC28" s="175"/>
      <c r="AD28" s="175"/>
      <c r="AE28" s="175"/>
      <c r="AF28" s="175"/>
    </row>
    <row r="29" spans="1:32" ht="15" customHeight="1">
      <c r="B29" s="154">
        <v>4</v>
      </c>
      <c r="C29" s="134"/>
      <c r="D29" s="135"/>
      <c r="E29" s="136" t="str">
        <f t="shared" si="8"/>
        <v/>
      </c>
      <c r="F29" s="134"/>
      <c r="G29" s="134"/>
      <c r="H29" s="134"/>
      <c r="I29" s="137"/>
      <c r="J29" s="138"/>
      <c r="K29" s="134"/>
      <c r="L29" s="134"/>
      <c r="M29" s="134"/>
      <c r="N29" s="134"/>
      <c r="O29" s="139"/>
      <c r="P29" s="140" t="str">
        <f t="shared" si="9"/>
        <v/>
      </c>
      <c r="Q29" s="140" t="str">
        <f t="shared" si="10"/>
        <v/>
      </c>
      <c r="R29" s="140" t="str">
        <f t="shared" si="11"/>
        <v/>
      </c>
      <c r="S29" s="140" t="str">
        <f t="shared" si="12"/>
        <v/>
      </c>
      <c r="T29" s="82"/>
      <c r="X29" s="127" t="str">
        <f t="shared" si="13"/>
        <v/>
      </c>
      <c r="Y29" s="212" t="str">
        <f t="shared" si="14"/>
        <v/>
      </c>
    </row>
    <row r="30" spans="1:32" ht="15" customHeight="1">
      <c r="B30" s="154">
        <v>5</v>
      </c>
      <c r="C30" s="134"/>
      <c r="D30" s="135"/>
      <c r="E30" s="136" t="str">
        <f t="shared" si="8"/>
        <v/>
      </c>
      <c r="F30" s="134"/>
      <c r="G30" s="134"/>
      <c r="H30" s="134"/>
      <c r="I30" s="137"/>
      <c r="J30" s="138"/>
      <c r="K30" s="134"/>
      <c r="L30" s="134"/>
      <c r="M30" s="134"/>
      <c r="N30" s="134"/>
      <c r="O30" s="139"/>
      <c r="P30" s="140" t="str">
        <f t="shared" si="9"/>
        <v/>
      </c>
      <c r="Q30" s="140" t="str">
        <f t="shared" si="10"/>
        <v/>
      </c>
      <c r="R30" s="140" t="str">
        <f t="shared" si="11"/>
        <v/>
      </c>
      <c r="S30" s="140" t="str">
        <f t="shared" si="12"/>
        <v/>
      </c>
      <c r="T30" s="81"/>
      <c r="X30" s="127" t="str">
        <f t="shared" si="13"/>
        <v/>
      </c>
      <c r="Y30" s="212" t="str">
        <f t="shared" si="14"/>
        <v/>
      </c>
    </row>
    <row r="31" spans="1:32" ht="15" customHeight="1">
      <c r="B31" s="154"/>
      <c r="C31" s="134"/>
      <c r="D31" s="135"/>
      <c r="E31" s="136" t="str">
        <f t="shared" si="8"/>
        <v/>
      </c>
      <c r="F31" s="134"/>
      <c r="G31" s="134"/>
      <c r="H31" s="134"/>
      <c r="I31" s="137"/>
      <c r="J31" s="138"/>
      <c r="K31" s="134"/>
      <c r="L31" s="134"/>
      <c r="M31" s="134"/>
      <c r="N31" s="134"/>
      <c r="O31" s="139"/>
      <c r="P31" s="140" t="str">
        <f t="shared" si="9"/>
        <v/>
      </c>
      <c r="Q31" s="140" t="str">
        <f t="shared" si="10"/>
        <v/>
      </c>
      <c r="R31" s="140" t="str">
        <f t="shared" si="11"/>
        <v/>
      </c>
      <c r="S31" s="140" t="str">
        <f t="shared" si="12"/>
        <v/>
      </c>
      <c r="T31" s="81"/>
      <c r="X31" s="127" t="str">
        <f t="shared" si="13"/>
        <v/>
      </c>
      <c r="Y31" s="212" t="str">
        <f t="shared" si="14"/>
        <v/>
      </c>
    </row>
    <row r="32" spans="1:32" ht="15" customHeight="1">
      <c r="B32" s="154"/>
      <c r="C32" s="134"/>
      <c r="D32" s="135"/>
      <c r="E32" s="136" t="str">
        <f t="shared" si="8"/>
        <v/>
      </c>
      <c r="F32" s="134"/>
      <c r="G32" s="134"/>
      <c r="H32" s="134"/>
      <c r="I32" s="137"/>
      <c r="J32" s="138"/>
      <c r="K32" s="134"/>
      <c r="L32" s="134"/>
      <c r="M32" s="134"/>
      <c r="N32" s="134"/>
      <c r="O32" s="139"/>
      <c r="P32" s="140" t="str">
        <f t="shared" si="9"/>
        <v/>
      </c>
      <c r="Q32" s="140" t="str">
        <f t="shared" si="10"/>
        <v/>
      </c>
      <c r="R32" s="140" t="str">
        <f t="shared" si="11"/>
        <v/>
      </c>
      <c r="S32" s="140" t="str">
        <f t="shared" si="12"/>
        <v/>
      </c>
      <c r="T32" s="81"/>
      <c r="X32" s="127" t="str">
        <f t="shared" si="13"/>
        <v/>
      </c>
      <c r="Y32" s="212" t="str">
        <f t="shared" si="14"/>
        <v/>
      </c>
    </row>
    <row r="33" spans="1:32" s="85" customFormat="1" ht="15" customHeight="1">
      <c r="A33" s="83"/>
      <c r="B33" s="154"/>
      <c r="C33" s="134"/>
      <c r="D33" s="135"/>
      <c r="E33" s="136" t="str">
        <f t="shared" si="8"/>
        <v/>
      </c>
      <c r="F33" s="134"/>
      <c r="G33" s="134"/>
      <c r="H33" s="134"/>
      <c r="I33" s="137"/>
      <c r="J33" s="138"/>
      <c r="K33" s="134"/>
      <c r="L33" s="134"/>
      <c r="M33" s="134"/>
      <c r="N33" s="134"/>
      <c r="O33" s="139"/>
      <c r="P33" s="140" t="str">
        <f t="shared" si="9"/>
        <v/>
      </c>
      <c r="Q33" s="140" t="str">
        <f t="shared" si="10"/>
        <v/>
      </c>
      <c r="R33" s="140" t="str">
        <f t="shared" si="11"/>
        <v/>
      </c>
      <c r="S33" s="140" t="str">
        <f t="shared" si="12"/>
        <v/>
      </c>
      <c r="T33" s="84"/>
      <c r="U33" s="175"/>
      <c r="V33" s="176"/>
      <c r="W33" s="175"/>
      <c r="X33" s="127" t="str">
        <f t="shared" si="13"/>
        <v/>
      </c>
      <c r="Y33" s="212" t="str">
        <f t="shared" si="14"/>
        <v/>
      </c>
      <c r="Z33" s="175"/>
      <c r="AA33" s="175"/>
      <c r="AB33" s="175"/>
      <c r="AC33" s="175"/>
      <c r="AD33" s="175"/>
      <c r="AE33" s="175"/>
      <c r="AF33" s="175"/>
    </row>
    <row r="34" spans="1:32" ht="15" customHeight="1">
      <c r="B34" s="154"/>
      <c r="C34" s="134" t="s">
        <v>23</v>
      </c>
      <c r="D34" s="143" t="s">
        <v>263</v>
      </c>
      <c r="E34" s="136" t="str">
        <f t="shared" si="8"/>
        <v>UB01XXX2DS</v>
      </c>
      <c r="F34" s="134" t="s">
        <v>177</v>
      </c>
      <c r="G34" s="134"/>
      <c r="H34" s="134"/>
      <c r="I34" s="137" t="s">
        <v>189</v>
      </c>
      <c r="J34" s="138"/>
      <c r="K34" s="134"/>
      <c r="L34" s="134"/>
      <c r="M34" s="134"/>
      <c r="N34" s="134"/>
      <c r="O34" s="139">
        <v>7</v>
      </c>
      <c r="P34" s="140" t="str">
        <f t="shared" si="9"/>
        <v/>
      </c>
      <c r="Q34" s="140">
        <f t="shared" si="10"/>
        <v>98</v>
      </c>
      <c r="R34" s="140">
        <f t="shared" si="11"/>
        <v>98</v>
      </c>
      <c r="S34" s="140" t="str">
        <f t="shared" si="12"/>
        <v/>
      </c>
      <c r="T34" s="81"/>
      <c r="X34" s="127" t="str">
        <f t="shared" si="13"/>
        <v/>
      </c>
      <c r="Y34" s="212">
        <f t="shared" si="14"/>
        <v>98</v>
      </c>
    </row>
    <row r="35" spans="1:32" ht="15" customHeight="1">
      <c r="B35" s="154"/>
      <c r="C35" s="134" t="s">
        <v>22</v>
      </c>
      <c r="D35" s="135" t="s">
        <v>213</v>
      </c>
      <c r="E35" s="136" t="str">
        <f t="shared" si="8"/>
        <v>UB01XXX2DC</v>
      </c>
      <c r="F35" s="134" t="s">
        <v>183</v>
      </c>
      <c r="G35" s="134">
        <v>4</v>
      </c>
      <c r="H35" s="134"/>
      <c r="I35" s="137" t="s">
        <v>4</v>
      </c>
      <c r="J35" s="138"/>
      <c r="K35" s="134">
        <v>2</v>
      </c>
      <c r="L35" s="134"/>
      <c r="M35" s="134"/>
      <c r="N35" s="134"/>
      <c r="O35" s="139"/>
      <c r="P35" s="140" t="str">
        <f t="shared" si="9"/>
        <v/>
      </c>
      <c r="Q35" s="140">
        <f t="shared" si="10"/>
        <v>28</v>
      </c>
      <c r="R35" s="140">
        <f t="shared" si="11"/>
        <v>28</v>
      </c>
      <c r="S35" s="140">
        <f t="shared" si="12"/>
        <v>72</v>
      </c>
      <c r="T35" s="81"/>
      <c r="X35" s="127">
        <f t="shared" si="13"/>
        <v>28</v>
      </c>
      <c r="Y35" s="212" t="str">
        <f t="shared" si="14"/>
        <v/>
      </c>
    </row>
    <row r="36" spans="1:32" ht="15" customHeight="1">
      <c r="B36" s="154"/>
      <c r="C36" s="134" t="s">
        <v>22</v>
      </c>
      <c r="D36" s="135" t="s">
        <v>242</v>
      </c>
      <c r="E36" s="136" t="str">
        <f t="shared" si="8"/>
        <v>UB01XXX2DC</v>
      </c>
      <c r="F36" s="134" t="s">
        <v>183</v>
      </c>
      <c r="G36" s="134">
        <v>5</v>
      </c>
      <c r="H36" s="134"/>
      <c r="I36" s="137" t="s">
        <v>105</v>
      </c>
      <c r="J36" s="138">
        <v>2</v>
      </c>
      <c r="K36" s="134">
        <v>1</v>
      </c>
      <c r="L36" s="134"/>
      <c r="M36" s="134"/>
      <c r="N36" s="134"/>
      <c r="O36" s="139"/>
      <c r="P36" s="140">
        <f t="shared" si="9"/>
        <v>28</v>
      </c>
      <c r="Q36" s="140">
        <f t="shared" si="10"/>
        <v>14</v>
      </c>
      <c r="R36" s="140">
        <f t="shared" si="11"/>
        <v>42</v>
      </c>
      <c r="S36" s="140">
        <f t="shared" si="12"/>
        <v>83</v>
      </c>
      <c r="T36" s="81"/>
      <c r="X36" s="127">
        <f t="shared" si="13"/>
        <v>14</v>
      </c>
      <c r="Y36" s="212" t="str">
        <f t="shared" si="14"/>
        <v/>
      </c>
    </row>
    <row r="37" spans="1:32" ht="15" customHeight="1" thickBot="1">
      <c r="B37" s="154"/>
      <c r="C37" s="134" t="s">
        <v>22</v>
      </c>
      <c r="D37" s="135" t="s">
        <v>214</v>
      </c>
      <c r="E37" s="136" t="str">
        <f t="shared" si="8"/>
        <v>UB01XXX2DC</v>
      </c>
      <c r="F37" s="134" t="s">
        <v>183</v>
      </c>
      <c r="G37" s="134">
        <v>5</v>
      </c>
      <c r="H37" s="134"/>
      <c r="I37" s="137" t="s">
        <v>105</v>
      </c>
      <c r="J37" s="182">
        <v>1</v>
      </c>
      <c r="K37" s="183">
        <v>2</v>
      </c>
      <c r="L37" s="183"/>
      <c r="M37" s="183"/>
      <c r="N37" s="183"/>
      <c r="O37" s="184"/>
      <c r="P37" s="140">
        <f t="shared" si="9"/>
        <v>14</v>
      </c>
      <c r="Q37" s="140">
        <f t="shared" si="10"/>
        <v>28</v>
      </c>
      <c r="R37" s="140">
        <f t="shared" si="11"/>
        <v>42</v>
      </c>
      <c r="S37" s="140">
        <f t="shared" si="12"/>
        <v>83</v>
      </c>
      <c r="T37" s="81"/>
      <c r="X37" s="127">
        <f t="shared" si="13"/>
        <v>28</v>
      </c>
      <c r="Y37" s="212" t="str">
        <f t="shared" si="14"/>
        <v/>
      </c>
    </row>
    <row r="38" spans="1:32" ht="15" customHeight="1" thickBot="1">
      <c r="B38" s="297" t="s">
        <v>63</v>
      </c>
      <c r="C38" s="270"/>
      <c r="D38" s="270"/>
      <c r="E38" s="270"/>
      <c r="F38" s="298"/>
      <c r="G38" s="155">
        <f>SUMIF($F26:$F37,"&lt;&gt;DFA",G26:G37)</f>
        <v>0</v>
      </c>
      <c r="H38" s="156">
        <f>SUMIF($F25:$F37,"&lt;&gt;DFA",H25:H37)</f>
        <v>0</v>
      </c>
      <c r="I38" s="325" t="str">
        <f>CONCATENATE(TEXT(COUNTIFS($F26:$F37,"&lt;&gt;DFA",$I26:$I37,"E"),0),"E, ",TEXT(COUNTIFS($F26:$F37,"&lt;&gt;DFA",$I26:$I37,"C"),0),"C, ",TEXT(COUNTIFS($F26:$F37,"&lt;&gt;DFA",$I26:$I37,"V"),0),"V")</f>
        <v>0E, 0C, 1V</v>
      </c>
      <c r="J38" s="60">
        <f t="shared" ref="J38:S38" si="15">SUMIF($F26:$F37,"&lt;&gt;DFA",J26:J37)</f>
        <v>0</v>
      </c>
      <c r="K38" s="61">
        <f t="shared" si="15"/>
        <v>0</v>
      </c>
      <c r="L38" s="61">
        <f t="shared" si="15"/>
        <v>0</v>
      </c>
      <c r="M38" s="61">
        <f t="shared" si="15"/>
        <v>0</v>
      </c>
      <c r="N38" s="61">
        <f t="shared" si="15"/>
        <v>0</v>
      </c>
      <c r="O38" s="62">
        <f t="shared" si="15"/>
        <v>7</v>
      </c>
      <c r="P38" s="224">
        <f t="shared" si="15"/>
        <v>0</v>
      </c>
      <c r="Q38" s="61">
        <f t="shared" si="15"/>
        <v>98</v>
      </c>
      <c r="R38" s="61">
        <f t="shared" si="15"/>
        <v>98</v>
      </c>
      <c r="S38" s="62">
        <f t="shared" si="15"/>
        <v>0</v>
      </c>
      <c r="T38" s="290"/>
      <c r="X38" s="127">
        <f>SUMIF($F26:$F37,"&lt;&gt;DFA",X26:X37)</f>
        <v>0</v>
      </c>
      <c r="Y38" s="212">
        <f>SUMIF($F26:$F37,"&lt;&gt;DFA",Y26:Y37)</f>
        <v>98</v>
      </c>
    </row>
    <row r="39" spans="1:32" ht="15" customHeight="1" thickBot="1">
      <c r="B39" s="299"/>
      <c r="C39" s="300"/>
      <c r="D39" s="300"/>
      <c r="E39" s="300"/>
      <c r="F39" s="301"/>
      <c r="G39" s="269">
        <f>SUM(G38:H38)</f>
        <v>0</v>
      </c>
      <c r="H39" s="271"/>
      <c r="I39" s="326"/>
      <c r="J39" s="319">
        <f>SUM(J38:O38)</f>
        <v>7</v>
      </c>
      <c r="K39" s="314"/>
      <c r="L39" s="314"/>
      <c r="M39" s="314"/>
      <c r="N39" s="314"/>
      <c r="O39" s="315"/>
      <c r="P39" s="321">
        <f>SUM(P38:Q38)</f>
        <v>98</v>
      </c>
      <c r="Q39" s="322"/>
      <c r="R39" s="314">
        <f>SUM(R38:S38)</f>
        <v>98</v>
      </c>
      <c r="S39" s="315"/>
      <c r="T39" s="291"/>
    </row>
    <row r="40" spans="1:32" ht="15" customHeight="1" thickBot="1">
      <c r="B40" s="297" t="s">
        <v>64</v>
      </c>
      <c r="C40" s="270"/>
      <c r="D40" s="270"/>
      <c r="E40" s="270"/>
      <c r="F40" s="298"/>
      <c r="G40" s="185">
        <f>G23+G38</f>
        <v>0</v>
      </c>
      <c r="H40" s="186">
        <f>H23+H38</f>
        <v>0</v>
      </c>
      <c r="I40" s="325" t="str">
        <f>CONCATENATE(TEXT(COUNTIFS($F15:$F22,"&lt;&gt;DFA",$I15:$I22,"E")+COUNTIFS($F26:$F37,"&lt;&gt;DFA",$I26:$I37,"E"),0),"E, ",TEXT(COUNTIFS($F15:$F22,"&lt;&gt;DFA",$I15:$I22,"C")+COUNTIFS($F26:$F37,"&lt;&gt;DFA",$I26:$I37,"C"),0),"C, ",TEXT(COUNTIFS($F15:$F22,"&lt;&gt;DFA",$I15:$I22,"V")+COUNTIFS($F26:$F37,"&lt;&gt;DFA",$I26:$I37,"V"),0),"V")</f>
        <v>0E, 0C, 2V</v>
      </c>
      <c r="J40" s="225">
        <f t="shared" ref="J40:S40" si="16">J23+J38</f>
        <v>0</v>
      </c>
      <c r="K40" s="188">
        <f t="shared" si="16"/>
        <v>0</v>
      </c>
      <c r="L40" s="188">
        <f t="shared" si="16"/>
        <v>0</v>
      </c>
      <c r="M40" s="188">
        <f t="shared" si="16"/>
        <v>0</v>
      </c>
      <c r="N40" s="188">
        <f t="shared" si="16"/>
        <v>5</v>
      </c>
      <c r="O40" s="226">
        <f t="shared" si="16"/>
        <v>13</v>
      </c>
      <c r="P40" s="187">
        <f t="shared" si="16"/>
        <v>0</v>
      </c>
      <c r="Q40" s="188">
        <f t="shared" si="16"/>
        <v>252</v>
      </c>
      <c r="R40" s="187">
        <f t="shared" si="16"/>
        <v>252</v>
      </c>
      <c r="S40" s="226">
        <f t="shared" si="16"/>
        <v>0</v>
      </c>
      <c r="T40" s="291"/>
      <c r="X40" s="126">
        <f>SUM(X23,X38)</f>
        <v>70</v>
      </c>
      <c r="Y40" s="126">
        <f>SUM(Y23,Y38)</f>
        <v>182</v>
      </c>
    </row>
    <row r="41" spans="1:32" ht="15" customHeight="1" thickBot="1">
      <c r="B41" s="299"/>
      <c r="C41" s="300"/>
      <c r="D41" s="300"/>
      <c r="E41" s="300"/>
      <c r="F41" s="301"/>
      <c r="G41" s="294">
        <f>G24+G39</f>
        <v>0</v>
      </c>
      <c r="H41" s="296"/>
      <c r="I41" s="326"/>
      <c r="J41" s="316">
        <f>J24+J39</f>
        <v>18</v>
      </c>
      <c r="K41" s="317"/>
      <c r="L41" s="317"/>
      <c r="M41" s="317"/>
      <c r="N41" s="317"/>
      <c r="O41" s="318"/>
      <c r="P41" s="323">
        <f>SUM(P40:Q40)</f>
        <v>252</v>
      </c>
      <c r="Q41" s="324"/>
      <c r="R41" s="317">
        <f>R24+R39</f>
        <v>252</v>
      </c>
      <c r="S41" s="318"/>
      <c r="T41" s="291"/>
    </row>
    <row r="42" spans="1:32" ht="15" customHeight="1"/>
    <row r="43" spans="1:32" ht="15" customHeight="1" thickBot="1">
      <c r="I43" s="53" t="s">
        <v>95</v>
      </c>
      <c r="J43" s="54" t="s">
        <v>101</v>
      </c>
      <c r="K43" s="7"/>
      <c r="L43" s="7"/>
      <c r="M43" s="7"/>
      <c r="N43" s="7"/>
      <c r="O43" s="7"/>
      <c r="P43" s="7"/>
      <c r="Q43" s="7"/>
    </row>
    <row r="44" spans="1:32" ht="15" customHeight="1">
      <c r="B44" s="307" t="s">
        <v>0</v>
      </c>
      <c r="C44" s="310" t="s">
        <v>180</v>
      </c>
      <c r="D44" s="310" t="s">
        <v>26</v>
      </c>
      <c r="E44" s="312" t="s">
        <v>3</v>
      </c>
      <c r="I44" s="53" t="s">
        <v>94</v>
      </c>
      <c r="J44" s="54" t="s">
        <v>102</v>
      </c>
      <c r="K44" s="7"/>
      <c r="L44" s="7"/>
      <c r="M44" s="7"/>
      <c r="N44" s="7"/>
      <c r="O44" s="7"/>
      <c r="P44" s="7"/>
      <c r="Q44" s="7"/>
    </row>
    <row r="45" spans="1:32" ht="15" customHeight="1" thickBot="1">
      <c r="B45" s="308"/>
      <c r="C45" s="311"/>
      <c r="D45" s="311"/>
      <c r="E45" s="313"/>
      <c r="I45" s="53" t="s">
        <v>9</v>
      </c>
      <c r="J45" s="7" t="s">
        <v>27</v>
      </c>
      <c r="K45" s="7"/>
      <c r="L45" s="7"/>
      <c r="M45" s="7"/>
      <c r="N45" s="7"/>
      <c r="O45" s="7"/>
      <c r="P45" s="7"/>
      <c r="Q45" s="7"/>
    </row>
    <row r="46" spans="1:32" ht="15" customHeight="1">
      <c r="B46" s="157" cm="1">
        <f t="array" ref="B46:B47">_xlfn.SEQUENCE(COUNTA(D46:D47))</f>
        <v>1</v>
      </c>
      <c r="C46" s="162" t="s">
        <v>212</v>
      </c>
      <c r="D46" s="166" t="s">
        <v>256</v>
      </c>
      <c r="E46" s="167" t="str">
        <f>IF(_xlfn.XLOOKUP($C46,D$15:D$37,E$15:E$37,"",0)&lt;&gt;"",_xlfn.CONCAT(_xlfn.XLOOKUP($C46,D$15:D$37,E$15:E$37,"",0),1),"")</f>
        <v>UB01XXX17DC1</v>
      </c>
      <c r="I46" s="53" t="s">
        <v>4</v>
      </c>
      <c r="J46" s="7" t="s">
        <v>28</v>
      </c>
      <c r="K46" s="7"/>
      <c r="L46" s="7"/>
      <c r="M46" s="7"/>
      <c r="N46" s="7"/>
      <c r="O46" s="7"/>
      <c r="P46" s="7"/>
      <c r="Q46" s="7"/>
    </row>
    <row r="47" spans="1:32" ht="15" customHeight="1" thickBot="1">
      <c r="B47" s="158">
        <v>2</v>
      </c>
      <c r="C47" s="163"/>
      <c r="D47" s="159" t="s">
        <v>257</v>
      </c>
      <c r="E47" s="168" t="str">
        <f>IF(_xlfn.XLOOKUP($C46,D$15:D$37,E$15:E$37,"",0)&lt;&gt;"",_xlfn.CONCAT(_xlfn.XLOOKUP($C46,D$15:D$37,E$15:E$37,"",0),2),"")</f>
        <v>UB01XXX17DC2</v>
      </c>
      <c r="I47" s="53" t="s">
        <v>5</v>
      </c>
      <c r="J47" s="7" t="s">
        <v>29</v>
      </c>
      <c r="K47" s="7"/>
      <c r="L47" s="7"/>
      <c r="M47" s="7"/>
      <c r="N47" s="7"/>
      <c r="O47" s="7"/>
      <c r="P47" s="7"/>
      <c r="Q47" s="7"/>
    </row>
    <row r="48" spans="1:32" ht="15" customHeight="1">
      <c r="B48" s="157" t="e" cm="1" vm="1">
        <f t="array" ref="B48">_xlfn.SEQUENCE(COUNTA(D48:D49))</f>
        <v>#VALUE!</v>
      </c>
      <c r="C48" s="162" t="s">
        <v>217</v>
      </c>
      <c r="D48" s="160"/>
      <c r="E48" s="169" t="str">
        <f>IF(_xlfn.XLOOKUP($C48,D$15:D$37,E$15:E$37,"",0)&lt;&gt;"",_xlfn.CONCAT(_xlfn.XLOOKUP($C48,D$15:D$37,E$15:E$37,"",0),1),"")</f>
        <v/>
      </c>
      <c r="I48" s="53" t="s">
        <v>6</v>
      </c>
      <c r="J48" s="7" t="s">
        <v>30</v>
      </c>
    </row>
    <row r="49" spans="2:17" ht="15" customHeight="1" thickBot="1">
      <c r="B49" s="158"/>
      <c r="C49" s="163"/>
      <c r="D49" s="161"/>
      <c r="E49" s="170" t="str">
        <f>IF(_xlfn.XLOOKUP($C48,D$15:D$37,E$15:E$37,"",0)&lt;&gt;"",_xlfn.CONCAT(_xlfn.XLOOKUP($C48,D$15:D$37,E$15:E$37,"",0),2),"")</f>
        <v/>
      </c>
      <c r="I49" s="53" t="s">
        <v>7</v>
      </c>
      <c r="J49" s="7" t="s">
        <v>31</v>
      </c>
    </row>
    <row r="50" spans="2:17" ht="15" customHeight="1">
      <c r="B50" s="157" cm="1">
        <f t="array" ref="B50:B51">_xlfn.SEQUENCE(COUNTA(D50:D51))</f>
        <v>1</v>
      </c>
      <c r="C50" s="165" t="s">
        <v>213</v>
      </c>
      <c r="D50" s="135" t="s">
        <v>243</v>
      </c>
      <c r="E50" s="142" t="str">
        <f>IF(_xlfn.XLOOKUP($C50,D$15:D$37,E$15:E$37,"",0)&lt;&gt;"",_xlfn.CONCAT(_xlfn.XLOOKUP($C50,D$15:D$37,E$15:E$37,"",0),1),"")</f>
        <v>UB01XXX2DC1</v>
      </c>
      <c r="I50" s="53" t="s">
        <v>92</v>
      </c>
      <c r="J50" s="54" t="s">
        <v>103</v>
      </c>
      <c r="K50" s="7"/>
      <c r="L50" s="7"/>
      <c r="M50" s="7"/>
      <c r="N50" s="7"/>
      <c r="O50" s="7"/>
      <c r="P50" s="7"/>
      <c r="Q50" s="7"/>
    </row>
    <row r="51" spans="2:17" ht="15" customHeight="1" thickBot="1">
      <c r="B51" s="158">
        <v>2</v>
      </c>
      <c r="C51" s="163"/>
      <c r="D51" s="161" t="s">
        <v>244</v>
      </c>
      <c r="E51" s="170" t="str">
        <f>IF(_xlfn.XLOOKUP($C50,D$15:D$37,E$15:E$37,"",0)&lt;&gt;"",_xlfn.CONCAT(_xlfn.XLOOKUP($C50,D$15:D$37,E$15:E$37,"",0),2),"")</f>
        <v>UB01XXX2DC2</v>
      </c>
      <c r="I51" s="53" t="s">
        <v>93</v>
      </c>
      <c r="J51" s="54" t="s">
        <v>104</v>
      </c>
      <c r="K51" s="7"/>
      <c r="L51" s="7"/>
      <c r="M51" s="7"/>
      <c r="N51" s="7"/>
      <c r="O51" s="7"/>
      <c r="P51" s="7"/>
      <c r="Q51" s="7"/>
    </row>
    <row r="52" spans="2:17" ht="15" customHeight="1">
      <c r="B52" s="157" cm="1">
        <f t="array" ref="B52:B55">_xlfn.SEQUENCE(COUNTA(D52:D55))</f>
        <v>1</v>
      </c>
      <c r="C52" s="162" t="s">
        <v>214</v>
      </c>
      <c r="D52" s="160" t="s">
        <v>245</v>
      </c>
      <c r="E52" s="169" t="str">
        <f>IF(_xlfn.XLOOKUP($C52,D$15:D$37,E$15:E$37,"",0)&lt;&gt;"",_xlfn.CONCAT(_xlfn.XLOOKUP($C52,D$15:D$37,E$15:E$37,"",0),1),"")</f>
        <v>UB01XXX2DC1</v>
      </c>
      <c r="I52" s="53" t="s">
        <v>12</v>
      </c>
      <c r="J52" s="7" t="s">
        <v>32</v>
      </c>
      <c r="K52" s="7"/>
      <c r="L52" s="7"/>
      <c r="M52" s="7"/>
      <c r="N52" s="7"/>
      <c r="O52" s="7"/>
      <c r="P52" s="7"/>
      <c r="Q52" s="7"/>
    </row>
    <row r="53" spans="2:17" ht="15" customHeight="1">
      <c r="B53" s="249">
        <v>2</v>
      </c>
      <c r="C53" s="165"/>
      <c r="D53" s="250" t="s">
        <v>246</v>
      </c>
      <c r="E53" s="142" t="str">
        <f>IF(_xlfn.XLOOKUP($C52,D$15:D$37,E$15:E$37,"",0)&lt;&gt;"",_xlfn.CONCAT(_xlfn.XLOOKUP($C52,D$15:D$37,E$15:E$37,"",0),2),"")</f>
        <v>UB01XXX2DC2</v>
      </c>
      <c r="I53" s="53" t="s">
        <v>13</v>
      </c>
      <c r="J53" s="7" t="s">
        <v>33</v>
      </c>
      <c r="K53" s="7"/>
      <c r="L53" s="7"/>
      <c r="M53" s="7"/>
      <c r="N53" s="7"/>
      <c r="O53" s="7"/>
      <c r="P53" s="7"/>
      <c r="Q53" s="7"/>
    </row>
    <row r="54" spans="2:17" ht="15" customHeight="1">
      <c r="B54" s="246">
        <v>3</v>
      </c>
      <c r="C54" s="165"/>
      <c r="D54" s="247" t="s">
        <v>247</v>
      </c>
      <c r="E54" s="248" t="str">
        <f>IF(_xlfn.XLOOKUP($C52,D$15:D$37,E$15:E$37,"",0)&lt;&gt;"",_xlfn.CONCAT(_xlfn.XLOOKUP($C52,D$15:D$37,E$15:E$37,"",0),3),"")</f>
        <v>UB01XXX2DC3</v>
      </c>
      <c r="I54" s="53" t="s">
        <v>10</v>
      </c>
      <c r="J54" s="7" t="s">
        <v>34</v>
      </c>
      <c r="K54" s="7"/>
      <c r="L54" s="7"/>
      <c r="M54" s="7"/>
      <c r="N54" s="7"/>
      <c r="O54" s="7"/>
      <c r="P54" s="7"/>
      <c r="Q54" s="7"/>
    </row>
    <row r="55" spans="2:17" ht="15" customHeight="1" thickBot="1">
      <c r="B55" s="158">
        <v>4</v>
      </c>
      <c r="C55" s="163"/>
      <c r="D55" s="161" t="s">
        <v>248</v>
      </c>
      <c r="E55" s="170" t="str">
        <f>IF(_xlfn.XLOOKUP($C52,D$15:D$37,E$15:E$37,"",0)&lt;&gt;"",_xlfn.CONCAT(_xlfn.XLOOKUP($C52,D$15:D$37,E$15:E$37,"",0),4),"")</f>
        <v>UB01XXX2DC4</v>
      </c>
      <c r="I55" s="53" t="s">
        <v>11</v>
      </c>
      <c r="J55" s="7" t="s">
        <v>35</v>
      </c>
      <c r="K55" s="7"/>
      <c r="L55" s="7"/>
      <c r="M55" s="7"/>
      <c r="N55" s="7"/>
      <c r="O55" s="7"/>
      <c r="P55" s="7"/>
      <c r="Q55" s="7"/>
    </row>
    <row r="56" spans="2:17" ht="15" customHeight="1">
      <c r="B56" s="157" t="e" cm="1" vm="1">
        <f t="array" ref="B56">_xlfn.SEQUENCE(COUNTA(D56:D57))</f>
        <v>#VALUE!</v>
      </c>
      <c r="C56" s="162" t="s">
        <v>215</v>
      </c>
      <c r="D56" s="160"/>
      <c r="E56" s="169" t="str">
        <f>IF(_xlfn.XLOOKUP($C56,D$15:D$37,E$15:E$37,"",0)&lt;&gt;"",_xlfn.CONCAT(_xlfn.XLOOKUP($C56,D$15:D$37,E$15:E$37,"",0),1),"")</f>
        <v/>
      </c>
      <c r="I56" s="53" t="s">
        <v>21</v>
      </c>
      <c r="J56" s="7" t="s">
        <v>36</v>
      </c>
      <c r="K56" s="7"/>
      <c r="L56" s="7"/>
      <c r="M56" s="7"/>
      <c r="N56" s="7"/>
      <c r="O56" s="7"/>
      <c r="P56" s="7"/>
      <c r="Q56" s="7"/>
    </row>
    <row r="57" spans="2:17" ht="15" customHeight="1" thickBot="1">
      <c r="B57" s="158"/>
      <c r="C57" s="163"/>
      <c r="D57" s="161"/>
      <c r="E57" s="170" t="str">
        <f>IF(_xlfn.XLOOKUP($C56,D$15:D$37,E$15:E$37,"",0)&lt;&gt;"",_xlfn.CONCAT(_xlfn.XLOOKUP($C56,D$15:D$37,E$15:E$37,"",0),2),"")</f>
        <v/>
      </c>
      <c r="I57" s="53" t="s">
        <v>23</v>
      </c>
      <c r="J57" s="7" t="s">
        <v>169</v>
      </c>
      <c r="K57" s="7"/>
      <c r="L57" s="7"/>
      <c r="M57" s="7"/>
      <c r="N57" s="7"/>
      <c r="O57" s="7"/>
      <c r="P57" s="7"/>
      <c r="Q57" s="7"/>
    </row>
    <row r="58" spans="2:17" ht="15" customHeight="1">
      <c r="B58" s="157" t="e" cm="1" vm="1">
        <f t="array" ref="B58">_xlfn.SEQUENCE(COUNTA(D58:D59))</f>
        <v>#VALUE!</v>
      </c>
      <c r="C58" s="162" t="s">
        <v>216</v>
      </c>
      <c r="D58" s="160"/>
      <c r="E58" s="169" t="str">
        <f>IF(_xlfn.XLOOKUP($C58,D$15:D$37,E$15:E$37,"",0)&lt;&gt;"",_xlfn.CONCAT(_xlfn.XLOOKUP($C58,D$15:D$37,E$15:E$37,"",0),1),"")</f>
        <v/>
      </c>
      <c r="I58" s="53" t="s">
        <v>22</v>
      </c>
      <c r="J58" s="7" t="s">
        <v>37</v>
      </c>
      <c r="K58" s="7"/>
      <c r="L58" s="7"/>
      <c r="M58" s="7"/>
      <c r="N58" s="7"/>
      <c r="O58" s="7"/>
      <c r="P58" s="7"/>
      <c r="Q58" s="7"/>
    </row>
    <row r="59" spans="2:17" ht="15" customHeight="1" thickBot="1">
      <c r="B59" s="158"/>
      <c r="C59" s="163"/>
      <c r="D59" s="161"/>
      <c r="E59" s="170" t="str">
        <f>IF(_xlfn.XLOOKUP($C58,D$15:D$37,E$15:E$37,"",0)&lt;&gt;"",_xlfn.CONCAT(_xlfn.XLOOKUP($C58,D$15:D$37,E$15:E$37,"",0),2),"")</f>
        <v/>
      </c>
      <c r="I59" s="53"/>
      <c r="J59" s="7"/>
      <c r="K59" s="7"/>
      <c r="L59" s="7"/>
      <c r="M59" s="7"/>
      <c r="N59" s="7"/>
      <c r="O59" s="7"/>
      <c r="P59" s="7"/>
      <c r="Q59" s="7"/>
    </row>
    <row r="60" spans="2:17" ht="15" customHeight="1">
      <c r="C60" s="309"/>
      <c r="D60" s="152"/>
      <c r="E60" s="153"/>
      <c r="I60" s="53" t="s">
        <v>177</v>
      </c>
      <c r="J60" s="7" t="s">
        <v>178</v>
      </c>
    </row>
    <row r="61" spans="2:17" ht="15" customHeight="1">
      <c r="C61" s="309"/>
      <c r="D61" s="152"/>
      <c r="E61" s="153"/>
      <c r="I61" s="53" t="s">
        <v>180</v>
      </c>
      <c r="J61" s="7" t="s">
        <v>181</v>
      </c>
    </row>
    <row r="62" spans="2:17" ht="15" customHeight="1">
      <c r="C62" s="309"/>
      <c r="D62" s="152"/>
      <c r="E62" s="153"/>
      <c r="I62" s="53" t="s">
        <v>183</v>
      </c>
      <c r="J62" s="7" t="s">
        <v>184</v>
      </c>
    </row>
    <row r="63" spans="2:17" ht="15" customHeight="1">
      <c r="C63" s="309"/>
      <c r="D63" s="152"/>
      <c r="E63" s="153"/>
    </row>
    <row r="64" spans="2:17" ht="15" customHeight="1"/>
    <row r="65" spans="2:20" ht="15" customHeight="1">
      <c r="C65" s="30" t="str">
        <f>Pagina1!$B$45</f>
        <v>DECAN,</v>
      </c>
      <c r="E65" s="86">
        <f>Pagina1!F47</f>
        <v>0</v>
      </c>
      <c r="K65" s="256" t="str">
        <f>Pagina1!$I$45</f>
        <v>DIRECTOR DEPARTAMENT,</v>
      </c>
      <c r="L65" s="256"/>
      <c r="M65" s="256"/>
      <c r="N65" s="256"/>
      <c r="O65" s="256"/>
      <c r="P65" s="256"/>
      <c r="Q65" s="256"/>
      <c r="R65" s="256"/>
      <c r="S65" s="256"/>
      <c r="T65" s="256"/>
    </row>
    <row r="66" spans="2:20" ht="15" customHeight="1">
      <c r="B66" s="30" t="str">
        <f>Pagina1!$A$46</f>
        <v>Prof. univ. dr. ing. Mirela PANAINTE-LEHĂDUȘ</v>
      </c>
      <c r="C66" s="30"/>
      <c r="D66" s="13"/>
      <c r="E66" s="86"/>
      <c r="F66" s="13"/>
      <c r="G66" s="13"/>
      <c r="H66" s="13"/>
      <c r="I66" s="13"/>
      <c r="J66" s="256">
        <f>Pagina1!$G$46</f>
        <v>0</v>
      </c>
      <c r="K66" s="256"/>
      <c r="L66" s="256"/>
      <c r="M66" s="256"/>
      <c r="N66" s="256"/>
      <c r="O66" s="256"/>
      <c r="P66" s="256"/>
      <c r="Q66" s="256"/>
      <c r="R66" s="256"/>
      <c r="S66" s="256"/>
      <c r="T66" s="256"/>
    </row>
    <row r="67" spans="2:20" ht="15" customHeight="1">
      <c r="C67" s="30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87"/>
    </row>
    <row r="68" spans="2:20" ht="15" customHeight="1">
      <c r="C68" s="30"/>
      <c r="D68" s="13"/>
      <c r="E68" s="245" t="str">
        <f>Pagina1!$F$48</f>
        <v>COORDONATOR PROGRAM,</v>
      </c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87"/>
    </row>
    <row r="69" spans="2:20" ht="15" customHeight="1">
      <c r="C69" s="30"/>
      <c r="D69" s="13"/>
      <c r="E69" s="13">
        <f>Pagina1!$F$49</f>
        <v>0</v>
      </c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87"/>
    </row>
    <row r="70" spans="2:20" ht="15" customHeight="1">
      <c r="C70" s="30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87"/>
    </row>
    <row r="71" spans="2:20" ht="15" customHeight="1"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</row>
    <row r="72" spans="2:20"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</row>
    <row r="73" spans="2:20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</row>
    <row r="74" spans="2:20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</row>
    <row r="75" spans="2:20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</row>
    <row r="76" spans="2:20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</row>
    <row r="77" spans="2:20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</row>
    <row r="78" spans="2:20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</row>
    <row r="79" spans="2:20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</row>
    <row r="80" spans="2:20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</row>
    <row r="81" spans="2:20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</row>
    <row r="82" spans="2:20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</row>
    <row r="83" spans="2:20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</row>
    <row r="84" spans="2:20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</row>
    <row r="85" spans="2:20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</row>
    <row r="86" spans="2:20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</row>
    <row r="87" spans="2:20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</row>
    <row r="88" spans="2:20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</row>
    <row r="89" spans="2:20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</row>
    <row r="90" spans="2:20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</row>
    <row r="91" spans="2:20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</row>
    <row r="92" spans="2:20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</row>
    <row r="93" spans="2:20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</row>
    <row r="94" spans="2:20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</row>
    <row r="95" spans="2:20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</row>
    <row r="96" spans="2:20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</row>
    <row r="97" spans="2:20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</row>
    <row r="98" spans="2:20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</row>
    <row r="99" spans="2:20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</row>
    <row r="100" spans="2:20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</row>
    <row r="101" spans="2:20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</row>
    <row r="102" spans="2:20"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</row>
    <row r="103" spans="2:20"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</row>
    <row r="104" spans="2:20"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</row>
    <row r="105" spans="2:20"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</row>
    <row r="106" spans="2:20"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</row>
    <row r="107" spans="2:20"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</row>
    <row r="108" spans="2:20"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</row>
    <row r="109" spans="2:20"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</row>
    <row r="110" spans="2:20"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</row>
    <row r="111" spans="2:20"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</row>
    <row r="112" spans="2:20"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</row>
    <row r="113" spans="2:20"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</row>
    <row r="114" spans="2:20"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</row>
    <row r="115" spans="2:20"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</row>
    <row r="116" spans="2:20"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</row>
    <row r="117" spans="2:20"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</row>
    <row r="118" spans="2:20"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</row>
    <row r="119" spans="2:20"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</row>
    <row r="120" spans="2:20"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</row>
    <row r="121" spans="2:20"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</row>
    <row r="122" spans="2:20"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</row>
    <row r="123" spans="2:20"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</row>
    <row r="124" spans="2:20"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</row>
    <row r="125" spans="2:20"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</row>
    <row r="126" spans="2:20"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</row>
    <row r="127" spans="2:20"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</row>
    <row r="128" spans="2:20"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</row>
    <row r="129" spans="2:20"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</row>
    <row r="130" spans="2:20"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</row>
    <row r="131" spans="2:20"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</row>
    <row r="132" spans="2:20"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</row>
    <row r="133" spans="2:20"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</row>
    <row r="134" spans="2:20"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</row>
    <row r="135" spans="2:20"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</row>
    <row r="136" spans="2:20"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</row>
    <row r="137" spans="2:20"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</row>
    <row r="138" spans="2:20"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</row>
    <row r="139" spans="2:20"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</row>
    <row r="140" spans="2:20"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</row>
    <row r="141" spans="2:20"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</row>
    <row r="142" spans="2:20"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</row>
    <row r="143" spans="2:20"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</row>
    <row r="144" spans="2:20"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</row>
    <row r="145" spans="2:20"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</row>
    <row r="146" spans="2:20"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</row>
    <row r="147" spans="2:20"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</row>
    <row r="148" spans="2:20"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</row>
    <row r="149" spans="2:20"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</row>
    <row r="150" spans="2:20"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</row>
    <row r="151" spans="2:20"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</row>
    <row r="152" spans="2:20"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</row>
    <row r="153" spans="2:20"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</row>
    <row r="154" spans="2:20"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</row>
    <row r="155" spans="2:20"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</row>
    <row r="156" spans="2:20"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</row>
    <row r="157" spans="2:20"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</row>
    <row r="158" spans="2:20"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</row>
    <row r="159" spans="2:20"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</row>
    <row r="160" spans="2:20"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</row>
    <row r="161" spans="2:20"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</row>
    <row r="162" spans="2:20"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</row>
    <row r="163" spans="2:20"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</row>
    <row r="164" spans="2:20"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</row>
    <row r="165" spans="2:20"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</row>
    <row r="166" spans="2:20"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</row>
    <row r="167" spans="2:20"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</row>
    <row r="168" spans="2:20"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</row>
    <row r="169" spans="2:20"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</row>
    <row r="170" spans="2:20"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</row>
    <row r="171" spans="2:20"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</row>
    <row r="172" spans="2:20"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</row>
    <row r="173" spans="2:20"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</row>
    <row r="174" spans="2:20"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</row>
    <row r="175" spans="2:20"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</row>
    <row r="176" spans="2:20"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</row>
    <row r="177" spans="2:20"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</row>
    <row r="178" spans="2:20"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</row>
    <row r="179" spans="2:20"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</row>
    <row r="180" spans="2:20"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</row>
    <row r="181" spans="2:20"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</row>
    <row r="182" spans="2:20"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</row>
    <row r="183" spans="2:20"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</row>
    <row r="184" spans="2:20"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</row>
    <row r="185" spans="2:20"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</row>
    <row r="186" spans="2:20"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</row>
    <row r="187" spans="2:20"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</row>
    <row r="188" spans="2:20"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</row>
    <row r="189" spans="2:20"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</row>
    <row r="190" spans="2:20"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</row>
    <row r="191" spans="2:20"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</row>
    <row r="192" spans="2:20"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</row>
    <row r="193" spans="2:20"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</row>
    <row r="194" spans="2:20"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</row>
    <row r="195" spans="2:20"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</row>
    <row r="196" spans="2:20"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</row>
    <row r="197" spans="2:20"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</row>
    <row r="198" spans="2:20"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</row>
    <row r="199" spans="2:20"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</row>
    <row r="200" spans="2:20"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</row>
    <row r="201" spans="2:20"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</row>
    <row r="202" spans="2:20"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</row>
    <row r="203" spans="2:20"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</row>
    <row r="204" spans="2:20"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</row>
    <row r="205" spans="2:20"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</row>
    <row r="206" spans="2:20"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</row>
    <row r="207" spans="2:20"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</row>
    <row r="208" spans="2:20"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</row>
    <row r="209" spans="2:20"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</row>
    <row r="210" spans="2:20"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</row>
    <row r="211" spans="2:20"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</row>
    <row r="212" spans="2:20"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</row>
    <row r="213" spans="2:20"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</row>
    <row r="214" spans="2:20"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</row>
    <row r="215" spans="2:20"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</row>
    <row r="216" spans="2:20"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</row>
    <row r="217" spans="2:20"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</row>
    <row r="218" spans="2:20"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</row>
    <row r="219" spans="2:20"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</row>
    <row r="220" spans="2:20"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</row>
    <row r="221" spans="2:20"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</row>
    <row r="222" spans="2:20"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</row>
    <row r="223" spans="2:20"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</row>
    <row r="224" spans="2:20"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</row>
    <row r="225" spans="2:20"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</row>
    <row r="226" spans="2:20"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</row>
    <row r="227" spans="2:20"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</row>
    <row r="228" spans="2:20"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</row>
    <row r="229" spans="2:20"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</row>
    <row r="230" spans="2:20"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</row>
    <row r="231" spans="2:20"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</row>
    <row r="232" spans="2:20"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</row>
    <row r="233" spans="2:20"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</row>
    <row r="234" spans="2:20"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</row>
    <row r="235" spans="2:20"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</row>
    <row r="236" spans="2:20"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</row>
    <row r="237" spans="2:20"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</row>
    <row r="238" spans="2:20"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</row>
    <row r="239" spans="2:20"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</row>
    <row r="240" spans="2:20"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</row>
    <row r="241" spans="2:20"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</row>
    <row r="242" spans="2:20"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</row>
    <row r="243" spans="2:20"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</row>
    <row r="244" spans="2:20"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</row>
    <row r="245" spans="2:20"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</row>
    <row r="246" spans="2:20"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</row>
    <row r="247" spans="2:20"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</row>
    <row r="248" spans="2:20"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</row>
    <row r="249" spans="2:20"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</row>
    <row r="250" spans="2:20"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</row>
    <row r="251" spans="2:20"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</row>
    <row r="252" spans="2:20"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</row>
    <row r="253" spans="2:20"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</row>
    <row r="254" spans="2:20"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</row>
    <row r="255" spans="2:20"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</row>
    <row r="256" spans="2:20"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</row>
    <row r="257" spans="2:20"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</row>
    <row r="258" spans="2:20"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</row>
    <row r="259" spans="2:20"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</row>
    <row r="260" spans="2:20"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</row>
    <row r="261" spans="2:20"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</row>
    <row r="262" spans="2:20"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</row>
    <row r="263" spans="2:20"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</row>
    <row r="264" spans="2:20"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</row>
    <row r="265" spans="2:20"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</row>
    <row r="266" spans="2:20"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</row>
    <row r="267" spans="2:20"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</row>
    <row r="268" spans="2:20"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</row>
    <row r="269" spans="2:20"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</row>
    <row r="270" spans="2:20"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</row>
    <row r="271" spans="2:20"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</row>
    <row r="272" spans="2:20"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</row>
    <row r="273" spans="2:20"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</row>
    <row r="274" spans="2:20"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</row>
    <row r="275" spans="2:20"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</row>
    <row r="276" spans="2:20"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</row>
    <row r="277" spans="2:20"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</row>
    <row r="278" spans="2:20"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</row>
    <row r="279" spans="2:20"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</row>
    <row r="280" spans="2:20"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</row>
    <row r="281" spans="2:20"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</row>
    <row r="282" spans="2:20"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</row>
    <row r="283" spans="2:20"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</row>
    <row r="284" spans="2:20"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</row>
    <row r="285" spans="2:20"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</row>
    <row r="286" spans="2:20"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</row>
    <row r="287" spans="2:20"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</row>
    <row r="288" spans="2:20"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</row>
    <row r="289" spans="2:20"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</row>
    <row r="290" spans="2:20"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</row>
    <row r="291" spans="2:20"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</row>
    <row r="292" spans="2:20"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</row>
    <row r="293" spans="2:20"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</row>
    <row r="294" spans="2:20"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</row>
    <row r="295" spans="2:20"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</row>
    <row r="296" spans="2:20"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</row>
    <row r="297" spans="2:20"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</row>
    <row r="298" spans="2:20"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</row>
    <row r="299" spans="2:20"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</row>
    <row r="300" spans="2:20"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</row>
  </sheetData>
  <sheetProtection selectLockedCells="1"/>
  <mergeCells count="45">
    <mergeCell ref="X13:Y13"/>
    <mergeCell ref="AB13:AC13"/>
    <mergeCell ref="V3:V4"/>
    <mergeCell ref="P24:Q24"/>
    <mergeCell ref="I23:I24"/>
    <mergeCell ref="B9:S9"/>
    <mergeCell ref="B10:S10"/>
    <mergeCell ref="F13:F14"/>
    <mergeCell ref="B12:S12"/>
    <mergeCell ref="G13:H13"/>
    <mergeCell ref="R39:S39"/>
    <mergeCell ref="J41:O41"/>
    <mergeCell ref="R41:S41"/>
    <mergeCell ref="B23:F24"/>
    <mergeCell ref="J24:O24"/>
    <mergeCell ref="R24:S24"/>
    <mergeCell ref="G24:H24"/>
    <mergeCell ref="G39:H39"/>
    <mergeCell ref="P39:Q39"/>
    <mergeCell ref="P41:Q41"/>
    <mergeCell ref="I38:I39"/>
    <mergeCell ref="I40:I41"/>
    <mergeCell ref="G41:H41"/>
    <mergeCell ref="J39:O39"/>
    <mergeCell ref="C62:C63"/>
    <mergeCell ref="D44:D45"/>
    <mergeCell ref="E44:E45"/>
    <mergeCell ref="C60:C61"/>
    <mergeCell ref="C44:C45"/>
    <mergeCell ref="J66:T66"/>
    <mergeCell ref="K65:T65"/>
    <mergeCell ref="T13:T14"/>
    <mergeCell ref="T23:T25"/>
    <mergeCell ref="T38:T41"/>
    <mergeCell ref="P13:S13"/>
    <mergeCell ref="B25:S25"/>
    <mergeCell ref="B38:F39"/>
    <mergeCell ref="C13:C14"/>
    <mergeCell ref="D13:D14"/>
    <mergeCell ref="E13:E14"/>
    <mergeCell ref="B40:F41"/>
    <mergeCell ref="I13:I14"/>
    <mergeCell ref="J13:O13"/>
    <mergeCell ref="B13:B14"/>
    <mergeCell ref="B44:B45"/>
  </mergeCells>
  <phoneticPr fontId="2" type="noConversion"/>
  <conditionalFormatting sqref="B4">
    <cfRule type="cellIs" dxfId="44" priority="4" operator="equal">
      <formula>"Departament"</formula>
    </cfRule>
  </conditionalFormatting>
  <conditionalFormatting sqref="B5:B6">
    <cfRule type="containsBlanks" dxfId="43" priority="30">
      <formula>LEN(TRIM(B5))=0</formula>
    </cfRule>
  </conditionalFormatting>
  <conditionalFormatting sqref="B66 J66:T66">
    <cfRule type="cellIs" dxfId="42" priority="3" operator="equal">
      <formula>0</formula>
    </cfRule>
  </conditionalFormatting>
  <conditionalFormatting sqref="C15:D22 F15:O22 C26:D37 F26:O37">
    <cfRule type="containsBlanks" dxfId="41" priority="29">
      <formula>LEN(TRIM(C15))=0</formula>
    </cfRule>
  </conditionalFormatting>
  <conditionalFormatting sqref="C15:S22 C26:S37">
    <cfRule type="expression" dxfId="40" priority="23">
      <formula>$F15="DFA"</formula>
    </cfRule>
    <cfRule type="expression" dxfId="39" priority="24">
      <formula>$D15&lt;&gt;""</formula>
    </cfRule>
  </conditionalFormatting>
  <conditionalFormatting sqref="E15:E22 P15:S22 E26:E37 P26:S37">
    <cfRule type="containsBlanks" dxfId="38" priority="32">
      <formula>LEN(TRIM(E15))=0</formula>
    </cfRule>
  </conditionalFormatting>
  <conditionalFormatting sqref="E46:E59">
    <cfRule type="containsBlanks" dxfId="37" priority="2">
      <formula>LEN(TRIM(E46))=0</formula>
    </cfRule>
  </conditionalFormatting>
  <conditionalFormatting sqref="E69">
    <cfRule type="cellIs" dxfId="36" priority="1" operator="equal">
      <formula>0</formula>
    </cfRule>
  </conditionalFormatting>
  <pageMargins left="0.55118110236220474" right="0.47244094488188981" top="0.51181102362204722" bottom="0.70866141732283472" header="0.15748031496062992" footer="0.19685039370078741"/>
  <pageSetup paperSize="9" scale="73" orientation="portrait" r:id="rId1"/>
  <headerFooter alignWithMargins="0">
    <oddFooter>&amp;LF 799.24/Ed.02_F01</oddFooter>
  </headerFooter>
  <ignoredErrors>
    <ignoredError sqref="P40" 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Nomenclatoare!$M$25:$M$27</xm:f>
          </x14:formula1>
          <xm:sqref>C15:C22 C26:C37</xm:sqref>
        </x14:dataValidation>
        <x14:dataValidation type="list" allowBlank="1" showInputMessage="1" showErrorMessage="1">
          <x14:formula1>
            <xm:f>Nomenclatoare!$M$32:$M$34</xm:f>
          </x14:formula1>
          <xm:sqref>F15:F22 F26:F37</xm:sqref>
        </x14:dataValidation>
        <x14:dataValidation type="list" allowBlank="1" showInputMessage="1" showErrorMessage="1">
          <x14:formula1>
            <xm:f>Nomenclatoare!$M$37:$M$39</xm:f>
          </x14:formula1>
          <xm:sqref>I15:I22 I26:I37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89"/>
  <sheetViews>
    <sheetView showGridLines="0" tabSelected="1" topLeftCell="A16" zoomScale="110" zoomScaleNormal="110" workbookViewId="0">
      <selection activeCell="O28" sqref="O28"/>
    </sheetView>
  </sheetViews>
  <sheetFormatPr defaultColWidth="9.140625" defaultRowHeight="11.25"/>
  <cols>
    <col min="1" max="1" width="7.7109375" style="68" customWidth="1"/>
    <col min="2" max="2" width="3.140625" style="56" customWidth="1"/>
    <col min="3" max="3" width="5.28515625" style="56" bestFit="1" customWidth="1"/>
    <col min="4" max="4" width="45.85546875" style="56" customWidth="1"/>
    <col min="5" max="5" width="12.28515625" style="56" bestFit="1" customWidth="1"/>
    <col min="6" max="6" width="4.140625" style="56" customWidth="1"/>
    <col min="7" max="8" width="3.7109375" style="56" customWidth="1"/>
    <col min="9" max="9" width="5.42578125" style="56" customWidth="1"/>
    <col min="10" max="12" width="3.28515625" style="56" customWidth="1"/>
    <col min="13" max="13" width="4.28515625" style="56" bestFit="1" customWidth="1"/>
    <col min="14" max="14" width="3.28515625" style="56" customWidth="1"/>
    <col min="15" max="15" width="4.42578125" style="56" bestFit="1" customWidth="1"/>
    <col min="16" max="17" width="4.28515625" style="56" customWidth="1"/>
    <col min="18" max="18" width="4.7109375" style="56" customWidth="1"/>
    <col min="19" max="20" width="4.5703125" style="56" customWidth="1"/>
    <col min="21" max="21" width="6.140625" style="126" customWidth="1"/>
    <col min="22" max="22" width="13.140625" style="176" customWidth="1"/>
    <col min="23" max="32" width="6.140625" style="126" customWidth="1"/>
    <col min="33" max="16384" width="9.140625" style="56"/>
  </cols>
  <sheetData>
    <row r="1" spans="1:32" s="69" customFormat="1">
      <c r="A1" s="68"/>
      <c r="U1" s="126"/>
      <c r="V1" s="176"/>
      <c r="W1" s="126"/>
      <c r="X1" s="126"/>
      <c r="Y1" s="126"/>
      <c r="Z1" s="126"/>
      <c r="AA1" s="126"/>
      <c r="AB1" s="126"/>
      <c r="AC1" s="126"/>
      <c r="AD1" s="126"/>
      <c r="AE1" s="126"/>
      <c r="AF1" s="126"/>
    </row>
    <row r="2" spans="1:32" s="10" customFormat="1" ht="15" customHeight="1">
      <c r="A2" s="189"/>
      <c r="B2" s="73" t="s">
        <v>67</v>
      </c>
      <c r="U2" s="190"/>
      <c r="V2" s="191"/>
      <c r="W2" s="190"/>
      <c r="X2" s="190"/>
      <c r="Y2" s="190"/>
      <c r="Z2" s="190"/>
      <c r="AA2" s="190"/>
      <c r="AB2" s="190"/>
      <c r="AC2" s="190"/>
      <c r="AD2" s="190"/>
      <c r="AE2" s="190"/>
      <c r="AF2" s="190"/>
    </row>
    <row r="3" spans="1:32" s="10" customFormat="1" ht="15" customHeight="1">
      <c r="A3" s="189"/>
      <c r="B3" s="73" t="s">
        <v>16</v>
      </c>
      <c r="J3" s="11"/>
      <c r="L3" s="11"/>
      <c r="M3" s="11"/>
      <c r="N3" s="11"/>
      <c r="O3" s="10" t="s">
        <v>91</v>
      </c>
      <c r="U3" s="190"/>
      <c r="V3" s="328" t="s">
        <v>3</v>
      </c>
      <c r="W3" s="190"/>
      <c r="X3" s="190"/>
      <c r="Y3" s="190"/>
      <c r="Z3" s="190"/>
      <c r="AA3" s="190"/>
      <c r="AB3" s="190"/>
      <c r="AC3" s="190"/>
      <c r="AD3" s="190"/>
      <c r="AE3" s="190"/>
      <c r="AF3" s="190"/>
    </row>
    <row r="4" spans="1:32" s="10" customFormat="1" ht="15" customHeight="1">
      <c r="A4" s="189"/>
      <c r="B4" s="14" t="str">
        <f>IF(Pagina1!$D$4="","Departament",Pagina1!$D$4)</f>
        <v>Departament</v>
      </c>
      <c r="U4" s="190"/>
      <c r="V4" s="328"/>
      <c r="W4" s="190"/>
      <c r="X4" s="190"/>
      <c r="Y4" s="190"/>
      <c r="Z4" s="190"/>
      <c r="AA4" s="190"/>
      <c r="AB4" s="190"/>
      <c r="AC4" s="190"/>
      <c r="AD4" s="190"/>
      <c r="AE4" s="190"/>
      <c r="AF4" s="190"/>
    </row>
    <row r="5" spans="1:32" s="10" customFormat="1" ht="15" customHeight="1">
      <c r="A5" s="189"/>
      <c r="B5" s="88" t="str">
        <f>IF(Pagina1!$D$12="","",CONCATENATE(Pagina1!$B$12,"  ",Pagina1!$D$12))</f>
        <v/>
      </c>
      <c r="U5" s="190"/>
      <c r="V5" s="192" t="s">
        <v>211</v>
      </c>
      <c r="W5" s="190"/>
      <c r="X5" s="190"/>
      <c r="Y5" s="190"/>
      <c r="Z5" s="190"/>
      <c r="AA5" s="190"/>
      <c r="AB5" s="190"/>
      <c r="AC5" s="190"/>
      <c r="AD5" s="190"/>
      <c r="AE5" s="190"/>
      <c r="AF5" s="190"/>
    </row>
    <row r="6" spans="1:32" s="10" customFormat="1" ht="15" customHeight="1">
      <c r="A6" s="189"/>
      <c r="B6" s="88" t="str">
        <f>IF(Pagina1!$D$13="","",CONCATENATE(Pagina1!$B$13,"  ",Pagina1!$D$13))</f>
        <v/>
      </c>
      <c r="O6" s="10" t="s">
        <v>38</v>
      </c>
      <c r="U6" s="190"/>
      <c r="V6" s="191"/>
      <c r="W6" s="190"/>
      <c r="X6" s="190"/>
      <c r="Y6" s="190"/>
      <c r="Z6" s="190"/>
      <c r="AA6" s="190"/>
      <c r="AB6" s="190"/>
      <c r="AC6" s="190"/>
      <c r="AD6" s="190"/>
      <c r="AE6" s="190"/>
      <c r="AF6" s="190"/>
    </row>
    <row r="7" spans="1:32" s="10" customFormat="1" ht="15" customHeight="1">
      <c r="A7" s="189"/>
      <c r="B7" s="88"/>
      <c r="O7" s="10" t="str">
        <f>Pagina1!$H$7</f>
        <v>Prof. univ. dr. ing. Carol SCHNAKOVSZKY</v>
      </c>
      <c r="U7" s="190"/>
      <c r="V7" s="191"/>
      <c r="W7" s="190"/>
      <c r="X7" s="190"/>
      <c r="Y7" s="190"/>
      <c r="Z7" s="190"/>
      <c r="AA7" s="190"/>
      <c r="AB7" s="190"/>
      <c r="AC7" s="190"/>
      <c r="AD7" s="190"/>
      <c r="AE7" s="190"/>
      <c r="AF7" s="190"/>
    </row>
    <row r="8" spans="1:32" ht="15" customHeight="1">
      <c r="B8" s="30"/>
    </row>
    <row r="9" spans="1:32" ht="15" customHeight="1">
      <c r="B9" s="331" t="s">
        <v>18</v>
      </c>
      <c r="C9" s="331"/>
      <c r="D9" s="331"/>
      <c r="E9" s="331"/>
      <c r="F9" s="331"/>
      <c r="G9" s="331"/>
      <c r="H9" s="331"/>
      <c r="I9" s="331"/>
      <c r="J9" s="331"/>
      <c r="K9" s="331"/>
      <c r="L9" s="331"/>
      <c r="M9" s="331"/>
      <c r="N9" s="331"/>
      <c r="O9" s="331"/>
      <c r="P9" s="331"/>
      <c r="Q9" s="331"/>
      <c r="R9" s="331"/>
      <c r="S9" s="331"/>
      <c r="T9" s="77"/>
    </row>
    <row r="10" spans="1:32" s="77" customFormat="1" ht="15" customHeight="1">
      <c r="A10" s="76"/>
      <c r="B10" s="331" t="s">
        <v>62</v>
      </c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1"/>
      <c r="N10" s="331"/>
      <c r="O10" s="331"/>
      <c r="P10" s="331"/>
      <c r="Q10" s="331"/>
      <c r="R10" s="331"/>
      <c r="S10" s="331"/>
      <c r="T10" s="75"/>
      <c r="U10" s="172"/>
      <c r="V10" s="177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</row>
    <row r="11" spans="1:32" ht="15" customHeight="1" thickBot="1">
      <c r="C11" s="6"/>
      <c r="E11" s="78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32" ht="15" customHeight="1" thickBot="1">
      <c r="B12" s="294" t="s">
        <v>113</v>
      </c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5"/>
      <c r="R12" s="295"/>
      <c r="S12" s="296"/>
      <c r="T12" s="78"/>
    </row>
    <row r="13" spans="1:32" s="80" customFormat="1" ht="15" customHeight="1">
      <c r="A13" s="79"/>
      <c r="B13" s="305" t="s">
        <v>0</v>
      </c>
      <c r="C13" s="293" t="s">
        <v>25</v>
      </c>
      <c r="D13" s="293" t="s">
        <v>1</v>
      </c>
      <c r="E13" s="293" t="s">
        <v>3</v>
      </c>
      <c r="F13" s="293" t="s">
        <v>2</v>
      </c>
      <c r="G13" s="303" t="s">
        <v>8</v>
      </c>
      <c r="H13" s="292"/>
      <c r="I13" s="303" t="s">
        <v>9</v>
      </c>
      <c r="J13" s="305" t="s">
        <v>14</v>
      </c>
      <c r="K13" s="293"/>
      <c r="L13" s="293"/>
      <c r="M13" s="303"/>
      <c r="N13" s="303"/>
      <c r="O13" s="267"/>
      <c r="P13" s="292" t="s">
        <v>15</v>
      </c>
      <c r="Q13" s="293"/>
      <c r="R13" s="293"/>
      <c r="S13" s="267"/>
      <c r="T13" s="287"/>
      <c r="U13" s="173"/>
      <c r="V13" s="178"/>
      <c r="W13" s="173"/>
      <c r="X13" s="327" t="s">
        <v>222</v>
      </c>
      <c r="Y13" s="327"/>
      <c r="Z13" s="173"/>
      <c r="AA13" s="173"/>
      <c r="AB13" s="327"/>
      <c r="AC13" s="327"/>
      <c r="AD13" s="173"/>
      <c r="AE13" s="173"/>
      <c r="AF13" s="173"/>
    </row>
    <row r="14" spans="1:32" s="80" customFormat="1" ht="15" customHeight="1" thickBot="1">
      <c r="A14" s="79"/>
      <c r="B14" s="306"/>
      <c r="C14" s="302"/>
      <c r="D14" s="302"/>
      <c r="E14" s="302"/>
      <c r="F14" s="302"/>
      <c r="G14" s="129" t="s">
        <v>95</v>
      </c>
      <c r="H14" s="129" t="s">
        <v>94</v>
      </c>
      <c r="I14" s="304"/>
      <c r="J14" s="128" t="s">
        <v>4</v>
      </c>
      <c r="K14" s="129" t="s">
        <v>5</v>
      </c>
      <c r="L14" s="129" t="s">
        <v>6</v>
      </c>
      <c r="M14" s="130" t="s">
        <v>92</v>
      </c>
      <c r="N14" s="130" t="s">
        <v>7</v>
      </c>
      <c r="O14" s="131" t="s">
        <v>93</v>
      </c>
      <c r="P14" s="132" t="s">
        <v>12</v>
      </c>
      <c r="Q14" s="129" t="s">
        <v>13</v>
      </c>
      <c r="R14" s="129" t="s">
        <v>10</v>
      </c>
      <c r="S14" s="131" t="s">
        <v>11</v>
      </c>
      <c r="T14" s="287"/>
      <c r="U14" s="173"/>
      <c r="V14" s="178"/>
      <c r="W14" s="173"/>
      <c r="X14" s="210" t="s">
        <v>95</v>
      </c>
      <c r="Y14" s="211" t="s">
        <v>94</v>
      </c>
      <c r="Z14" s="173"/>
      <c r="AA14" s="173"/>
      <c r="AB14" s="210"/>
      <c r="AC14" s="211"/>
      <c r="AD14" s="173"/>
      <c r="AE14" s="173"/>
      <c r="AF14" s="173"/>
    </row>
    <row r="15" spans="1:32" ht="15" customHeight="1">
      <c r="B15" s="133" cm="1">
        <f t="array" ref="B15:B17">_xlfn.SEQUENCE(COUNTA(D15:D24))</f>
        <v>1</v>
      </c>
      <c r="C15" s="134"/>
      <c r="D15" s="135"/>
      <c r="E15" s="136" t="str">
        <f>IF(D15&lt;&gt;"",CONCATENATE($V$5,3,$B15,$C15),"")</f>
        <v/>
      </c>
      <c r="F15" s="134"/>
      <c r="G15" s="134"/>
      <c r="H15" s="134"/>
      <c r="I15" s="137"/>
      <c r="J15" s="138"/>
      <c r="K15" s="134"/>
      <c r="L15" s="134"/>
      <c r="M15" s="137"/>
      <c r="N15" s="137"/>
      <c r="O15" s="139"/>
      <c r="P15" s="140" t="str">
        <f>IF($J15&lt;&gt;"",$J15*14,"")</f>
        <v/>
      </c>
      <c r="Q15" s="141" t="str">
        <f>IF(SUM($K15:$O15)&lt;&gt;0,SUM($K15:$O15)*14,"")</f>
        <v/>
      </c>
      <c r="R15" s="136" t="str">
        <f>IF(SUM($P15:$Q15)&lt;&gt;0,SUM($P15:$Q15),"")</f>
        <v/>
      </c>
      <c r="S15" s="142" t="str">
        <f>IF(($G15+$H15)&lt;&gt;0,($G15+$H15)*25-$R15,"")</f>
        <v/>
      </c>
      <c r="T15" s="81"/>
      <c r="X15" s="127" t="str">
        <f>IF(SUM($K15,$L15,$N15)&lt;&gt;0,SUM($K15,$L15,$N15)*14,"")</f>
        <v/>
      </c>
      <c r="Y15" s="212" t="str">
        <f>IF(SUM($M15,$O15)&lt;&gt;0,SUM($M15,$O15)*14,"")</f>
        <v/>
      </c>
    </row>
    <row r="16" spans="1:32" ht="15" customHeight="1">
      <c r="B16" s="133">
        <v>2</v>
      </c>
      <c r="C16" s="134"/>
      <c r="D16" s="143"/>
      <c r="E16" s="136" t="str">
        <f t="shared" ref="E16:E24" si="0">IF(D16&lt;&gt;"",CONCATENATE($V$5,3,$B16,$C16),"")</f>
        <v/>
      </c>
      <c r="F16" s="134"/>
      <c r="G16" s="134"/>
      <c r="H16" s="134"/>
      <c r="I16" s="137"/>
      <c r="J16" s="138"/>
      <c r="K16" s="134"/>
      <c r="L16" s="134"/>
      <c r="M16" s="137"/>
      <c r="N16" s="137"/>
      <c r="O16" s="139"/>
      <c r="P16" s="140" t="str">
        <f t="shared" ref="P16:P24" si="1">IF(J16&lt;&gt;"",J16*14,"")</f>
        <v/>
      </c>
      <c r="Q16" s="141" t="str">
        <f t="shared" ref="Q16:Q24" si="2">IF(SUM($K16:$O16)&lt;&gt;0,SUM($K16:$O16)*14,"")</f>
        <v/>
      </c>
      <c r="R16" s="136" t="str">
        <f t="shared" ref="R16:R24" si="3">IF(SUM($P16:$Q16)&lt;&gt;0,SUM($P16:$Q16),"")</f>
        <v/>
      </c>
      <c r="S16" s="142" t="str">
        <f t="shared" ref="S16:S24" si="4">IF(($G16+$H16)&lt;&gt;0,($G16+$H16)*25-$R16,"")</f>
        <v/>
      </c>
      <c r="T16" s="81"/>
      <c r="X16" s="127" t="str">
        <f t="shared" ref="X16:X24" si="5">IF(SUM($K16,$L16,$N16)&lt;&gt;0,SUM($K16,$L16,$N16)*14,"")</f>
        <v/>
      </c>
      <c r="Y16" s="212" t="str">
        <f t="shared" ref="Y16:Y24" si="6">IF(SUM($M16,$O16)&lt;&gt;0,SUM($M16,$O16)*14,"")</f>
        <v/>
      </c>
    </row>
    <row r="17" spans="1:32" ht="15" customHeight="1">
      <c r="A17" s="72"/>
      <c r="B17" s="133">
        <v>3</v>
      </c>
      <c r="C17" s="134"/>
      <c r="D17" s="143"/>
      <c r="E17" s="136" t="str">
        <f t="shared" si="0"/>
        <v/>
      </c>
      <c r="F17" s="134"/>
      <c r="G17" s="134"/>
      <c r="H17" s="144"/>
      <c r="I17" s="137"/>
      <c r="J17" s="138"/>
      <c r="K17" s="134"/>
      <c r="L17" s="134"/>
      <c r="M17" s="137"/>
      <c r="N17" s="137"/>
      <c r="O17" s="139"/>
      <c r="P17" s="140" t="str">
        <f t="shared" si="1"/>
        <v/>
      </c>
      <c r="Q17" s="141" t="str">
        <f t="shared" si="2"/>
        <v/>
      </c>
      <c r="R17" s="136" t="str">
        <f t="shared" si="3"/>
        <v/>
      </c>
      <c r="S17" s="142" t="str">
        <f t="shared" si="4"/>
        <v/>
      </c>
      <c r="T17" s="81"/>
      <c r="U17" s="174"/>
      <c r="W17" s="174"/>
      <c r="X17" s="127" t="str">
        <f t="shared" si="5"/>
        <v/>
      </c>
      <c r="Y17" s="212" t="str">
        <f t="shared" si="6"/>
        <v/>
      </c>
      <c r="Z17" s="174"/>
      <c r="AA17" s="174"/>
      <c r="AB17" s="174"/>
      <c r="AC17" s="174"/>
      <c r="AD17" s="174"/>
      <c r="AE17" s="174"/>
      <c r="AF17" s="174"/>
    </row>
    <row r="18" spans="1:32" ht="15" customHeight="1">
      <c r="A18" s="72"/>
      <c r="B18" s="133"/>
      <c r="C18" s="134"/>
      <c r="D18" s="143"/>
      <c r="E18" s="136" t="str">
        <f t="shared" si="0"/>
        <v/>
      </c>
      <c r="F18" s="134"/>
      <c r="G18" s="144"/>
      <c r="H18" s="144"/>
      <c r="I18" s="137"/>
      <c r="J18" s="138"/>
      <c r="K18" s="134"/>
      <c r="L18" s="134"/>
      <c r="M18" s="137"/>
      <c r="N18" s="137"/>
      <c r="O18" s="139"/>
      <c r="P18" s="145" t="str">
        <f t="shared" si="1"/>
        <v/>
      </c>
      <c r="Q18" s="141" t="str">
        <f t="shared" si="2"/>
        <v/>
      </c>
      <c r="R18" s="136" t="str">
        <f t="shared" si="3"/>
        <v/>
      </c>
      <c r="S18" s="142" t="str">
        <f t="shared" si="4"/>
        <v/>
      </c>
      <c r="T18" s="82"/>
      <c r="U18" s="174"/>
      <c r="W18" s="174"/>
      <c r="X18" s="127" t="str">
        <f t="shared" si="5"/>
        <v/>
      </c>
      <c r="Y18" s="212" t="str">
        <f t="shared" si="6"/>
        <v/>
      </c>
      <c r="Z18" s="174"/>
      <c r="AA18" s="174"/>
      <c r="AB18" s="174"/>
      <c r="AC18" s="174"/>
      <c r="AD18" s="174"/>
      <c r="AE18" s="174"/>
      <c r="AF18" s="174"/>
    </row>
    <row r="19" spans="1:32" ht="15" customHeight="1">
      <c r="A19" s="72"/>
      <c r="B19" s="133"/>
      <c r="C19" s="134"/>
      <c r="D19" s="143"/>
      <c r="E19" s="136" t="str">
        <f t="shared" si="0"/>
        <v/>
      </c>
      <c r="F19" s="134"/>
      <c r="G19" s="144"/>
      <c r="H19" s="144"/>
      <c r="I19" s="137"/>
      <c r="J19" s="138"/>
      <c r="K19" s="134"/>
      <c r="L19" s="134"/>
      <c r="M19" s="137"/>
      <c r="N19" s="137"/>
      <c r="O19" s="139"/>
      <c r="P19" s="145" t="str">
        <f t="shared" si="1"/>
        <v/>
      </c>
      <c r="Q19" s="141" t="str">
        <f t="shared" si="2"/>
        <v/>
      </c>
      <c r="R19" s="136" t="str">
        <f t="shared" si="3"/>
        <v/>
      </c>
      <c r="S19" s="142" t="str">
        <f t="shared" si="4"/>
        <v/>
      </c>
      <c r="T19" s="82"/>
      <c r="U19" s="174"/>
      <c r="W19" s="174"/>
      <c r="X19" s="127" t="str">
        <f t="shared" si="5"/>
        <v/>
      </c>
      <c r="Y19" s="212" t="str">
        <f t="shared" si="6"/>
        <v/>
      </c>
      <c r="Z19" s="174"/>
      <c r="AA19" s="174"/>
      <c r="AB19" s="174"/>
      <c r="AC19" s="174"/>
      <c r="AD19" s="174"/>
      <c r="AE19" s="174"/>
      <c r="AF19" s="174"/>
    </row>
    <row r="20" spans="1:32" ht="15" customHeight="1">
      <c r="B20" s="133"/>
      <c r="C20" s="134"/>
      <c r="D20" s="143"/>
      <c r="E20" s="136" t="str">
        <f t="shared" si="0"/>
        <v/>
      </c>
      <c r="F20" s="134"/>
      <c r="G20" s="134"/>
      <c r="H20" s="144"/>
      <c r="I20" s="137"/>
      <c r="J20" s="138"/>
      <c r="K20" s="134"/>
      <c r="L20" s="134"/>
      <c r="M20" s="137"/>
      <c r="N20" s="137"/>
      <c r="O20" s="139"/>
      <c r="P20" s="145" t="str">
        <f t="shared" si="1"/>
        <v/>
      </c>
      <c r="Q20" s="141" t="str">
        <f t="shared" si="2"/>
        <v/>
      </c>
      <c r="R20" s="136" t="str">
        <f t="shared" si="3"/>
        <v/>
      </c>
      <c r="S20" s="142" t="str">
        <f t="shared" si="4"/>
        <v/>
      </c>
      <c r="T20" s="82"/>
      <c r="X20" s="127" t="str">
        <f t="shared" si="5"/>
        <v/>
      </c>
      <c r="Y20" s="212" t="str">
        <f t="shared" si="6"/>
        <v/>
      </c>
    </row>
    <row r="21" spans="1:32" ht="15" customHeight="1">
      <c r="B21" s="133"/>
      <c r="C21" s="134"/>
      <c r="D21" s="143"/>
      <c r="E21" s="136" t="str">
        <f t="shared" si="0"/>
        <v/>
      </c>
      <c r="F21" s="134"/>
      <c r="G21" s="134"/>
      <c r="H21" s="144"/>
      <c r="I21" s="137"/>
      <c r="J21" s="138"/>
      <c r="K21" s="134"/>
      <c r="L21" s="134"/>
      <c r="M21" s="137"/>
      <c r="N21" s="137"/>
      <c r="O21" s="139"/>
      <c r="P21" s="145" t="str">
        <f t="shared" si="1"/>
        <v/>
      </c>
      <c r="Q21" s="141" t="str">
        <f t="shared" si="2"/>
        <v/>
      </c>
      <c r="R21" s="136" t="str">
        <f t="shared" si="3"/>
        <v/>
      </c>
      <c r="S21" s="142" t="str">
        <f t="shared" si="4"/>
        <v/>
      </c>
      <c r="T21" s="82"/>
      <c r="X21" s="127" t="str">
        <f t="shared" si="5"/>
        <v/>
      </c>
      <c r="Y21" s="212" t="str">
        <f t="shared" si="6"/>
        <v/>
      </c>
    </row>
    <row r="22" spans="1:32" ht="15" customHeight="1">
      <c r="B22" s="133"/>
      <c r="C22" s="134" t="s">
        <v>23</v>
      </c>
      <c r="D22" s="143" t="s">
        <v>264</v>
      </c>
      <c r="E22" s="136" t="str">
        <f t="shared" si="0"/>
        <v>UB01XXX3DS</v>
      </c>
      <c r="F22" s="134" t="s">
        <v>177</v>
      </c>
      <c r="G22" s="144"/>
      <c r="H22" s="144"/>
      <c r="I22" s="137"/>
      <c r="J22" s="138"/>
      <c r="K22" s="134"/>
      <c r="L22" s="134"/>
      <c r="M22" s="137"/>
      <c r="N22" s="137"/>
      <c r="O22" s="139"/>
      <c r="P22" s="145" t="str">
        <f t="shared" si="1"/>
        <v/>
      </c>
      <c r="Q22" s="141" t="str">
        <f t="shared" si="2"/>
        <v/>
      </c>
      <c r="R22" s="136" t="str">
        <f t="shared" si="3"/>
        <v/>
      </c>
      <c r="S22" s="142" t="str">
        <f t="shared" si="4"/>
        <v/>
      </c>
      <c r="T22" s="82"/>
      <c r="X22" s="127" t="str">
        <f t="shared" si="5"/>
        <v/>
      </c>
      <c r="Y22" s="212" t="str">
        <f t="shared" si="6"/>
        <v/>
      </c>
    </row>
    <row r="23" spans="1:32" ht="24">
      <c r="B23" s="133"/>
      <c r="C23" s="134" t="s">
        <v>22</v>
      </c>
      <c r="D23" s="251" t="s">
        <v>249</v>
      </c>
      <c r="E23" s="136" t="str">
        <f t="shared" si="0"/>
        <v>UB01XXX3DC</v>
      </c>
      <c r="F23" s="134" t="s">
        <v>183</v>
      </c>
      <c r="G23" s="134">
        <v>5</v>
      </c>
      <c r="H23" s="144"/>
      <c r="I23" s="137" t="s">
        <v>105</v>
      </c>
      <c r="J23" s="138">
        <v>2</v>
      </c>
      <c r="K23" s="134">
        <v>1</v>
      </c>
      <c r="L23" s="134"/>
      <c r="M23" s="137"/>
      <c r="N23" s="137"/>
      <c r="O23" s="139"/>
      <c r="P23" s="140">
        <f t="shared" si="1"/>
        <v>28</v>
      </c>
      <c r="Q23" s="141">
        <f t="shared" si="2"/>
        <v>14</v>
      </c>
      <c r="R23" s="136">
        <f t="shared" si="3"/>
        <v>42</v>
      </c>
      <c r="S23" s="142">
        <f t="shared" si="4"/>
        <v>83</v>
      </c>
      <c r="T23" s="82"/>
      <c r="X23" s="127">
        <f t="shared" si="5"/>
        <v>14</v>
      </c>
      <c r="Y23" s="212" t="str">
        <f t="shared" si="6"/>
        <v/>
      </c>
    </row>
    <row r="24" spans="1:32" ht="15" customHeight="1" thickBot="1">
      <c r="B24" s="133"/>
      <c r="C24" s="134" t="s">
        <v>22</v>
      </c>
      <c r="D24" s="143" t="s">
        <v>217</v>
      </c>
      <c r="E24" s="136" t="str">
        <f t="shared" si="0"/>
        <v>UB01XXX3DC</v>
      </c>
      <c r="F24" s="134" t="s">
        <v>183</v>
      </c>
      <c r="G24" s="146">
        <v>5</v>
      </c>
      <c r="H24" s="147"/>
      <c r="I24" s="148" t="s">
        <v>105</v>
      </c>
      <c r="J24" s="149">
        <v>1</v>
      </c>
      <c r="K24" s="146">
        <v>2</v>
      </c>
      <c r="L24" s="146"/>
      <c r="M24" s="148"/>
      <c r="N24" s="148"/>
      <c r="O24" s="150"/>
      <c r="P24" s="151">
        <f t="shared" si="1"/>
        <v>14</v>
      </c>
      <c r="Q24" s="141">
        <f t="shared" si="2"/>
        <v>28</v>
      </c>
      <c r="R24" s="136">
        <f t="shared" si="3"/>
        <v>42</v>
      </c>
      <c r="S24" s="142">
        <f t="shared" si="4"/>
        <v>83</v>
      </c>
      <c r="T24" s="82"/>
      <c r="X24" s="127">
        <f t="shared" si="5"/>
        <v>28</v>
      </c>
      <c r="Y24" s="212" t="str">
        <f t="shared" si="6"/>
        <v/>
      </c>
    </row>
    <row r="25" spans="1:32" ht="15" customHeight="1" thickBot="1">
      <c r="B25" s="297" t="s">
        <v>63</v>
      </c>
      <c r="C25" s="270"/>
      <c r="D25" s="270"/>
      <c r="E25" s="270"/>
      <c r="F25" s="270"/>
      <c r="G25" s="67">
        <f>SUMIF($F15:$F24,"&lt;&gt;DFA",G15:G24)</f>
        <v>0</v>
      </c>
      <c r="H25" s="35">
        <f>SUMIF($F15:$F24,"&lt;&gt;DFA",H15:H24)</f>
        <v>0</v>
      </c>
      <c r="I25" s="332" t="str">
        <f>CONCATENATE(TEXT(COUNTIFS($F15:$F24,"&lt;&gt;DFA",$I15:$I24,"E"),0),"E, ",TEXT(COUNTIFS($F15:$F24,"&lt;&gt;DFA",$I15:$I24,"C"),0),"C, ",TEXT(COUNTIFS($F15:$F24,"&lt;&gt;DFA",$I15:$I24,"V"),0),"V")</f>
        <v>0E, 0C, 0V</v>
      </c>
      <c r="J25" s="60">
        <f t="shared" ref="J25:S25" si="7">SUMIF($F15:$F24,"&lt;&gt;DFA",J15:J24)</f>
        <v>0</v>
      </c>
      <c r="K25" s="61">
        <f t="shared" si="7"/>
        <v>0</v>
      </c>
      <c r="L25" s="61">
        <f t="shared" si="7"/>
        <v>0</v>
      </c>
      <c r="M25" s="61">
        <f t="shared" si="7"/>
        <v>0</v>
      </c>
      <c r="N25" s="61">
        <f t="shared" si="7"/>
        <v>0</v>
      </c>
      <c r="O25" s="62">
        <f t="shared" si="7"/>
        <v>0</v>
      </c>
      <c r="P25" s="60">
        <f t="shared" si="7"/>
        <v>0</v>
      </c>
      <c r="Q25" s="61">
        <f t="shared" si="7"/>
        <v>0</v>
      </c>
      <c r="R25" s="61">
        <f t="shared" si="7"/>
        <v>0</v>
      </c>
      <c r="S25" s="62">
        <f t="shared" si="7"/>
        <v>0</v>
      </c>
      <c r="T25" s="288"/>
      <c r="X25" s="127">
        <f>SUMIF($F15:$F24,"&lt;&gt;DFA",X15:X24)</f>
        <v>0</v>
      </c>
      <c r="Y25" s="212">
        <f>SUMIF($F15:$F24,"&lt;&gt;DFA",Y15:Y24)</f>
        <v>0</v>
      </c>
    </row>
    <row r="26" spans="1:32" ht="15" customHeight="1" thickBot="1">
      <c r="B26" s="299"/>
      <c r="C26" s="300"/>
      <c r="D26" s="300"/>
      <c r="E26" s="300"/>
      <c r="F26" s="301"/>
      <c r="G26" s="269">
        <f>SUM(G25:H25)</f>
        <v>0</v>
      </c>
      <c r="H26" s="320"/>
      <c r="I26" s="333"/>
      <c r="J26" s="319">
        <f>SUM(J25:O25)</f>
        <v>0</v>
      </c>
      <c r="K26" s="314"/>
      <c r="L26" s="314"/>
      <c r="M26" s="314"/>
      <c r="N26" s="314"/>
      <c r="O26" s="315"/>
      <c r="P26" s="269">
        <f>SUM(P25:Q25)</f>
        <v>0</v>
      </c>
      <c r="Q26" s="320"/>
      <c r="R26" s="314">
        <f>SUM(R25:S25)</f>
        <v>0</v>
      </c>
      <c r="S26" s="315"/>
      <c r="T26" s="289"/>
    </row>
    <row r="27" spans="1:32" ht="15" customHeight="1" thickBot="1">
      <c r="B27" s="294" t="s">
        <v>114</v>
      </c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6"/>
      <c r="T27" s="289"/>
      <c r="X27" s="210" t="s">
        <v>95</v>
      </c>
      <c r="Y27" s="211" t="s">
        <v>94</v>
      </c>
    </row>
    <row r="28" spans="1:32" ht="15" customHeight="1">
      <c r="B28" s="138" cm="1">
        <f t="array" ref="B28:B32">_xlfn.SEQUENCE(COUNTA(D28:D33))</f>
        <v>1</v>
      </c>
      <c r="C28" s="134" t="s">
        <v>23</v>
      </c>
      <c r="D28" s="135" t="s">
        <v>260</v>
      </c>
      <c r="E28" s="136" t="str">
        <f>IF($D28&lt;&gt;"",CONCATENATE($V$5,4,$B28,$C28),"")</f>
        <v>UB01XXX41DS</v>
      </c>
      <c r="F28" s="134" t="s">
        <v>177</v>
      </c>
      <c r="G28" s="134"/>
      <c r="H28" s="134"/>
      <c r="I28" s="137" t="s">
        <v>189</v>
      </c>
      <c r="J28" s="179"/>
      <c r="K28" s="180"/>
      <c r="L28" s="180"/>
      <c r="M28" s="180"/>
      <c r="N28" s="180"/>
      <c r="O28" s="181">
        <v>12</v>
      </c>
      <c r="P28" s="140" t="str">
        <f>IF($J28&lt;&gt;"",$J28*14,"")</f>
        <v/>
      </c>
      <c r="Q28" s="140">
        <f>IF(SUM($K28:$O28)&lt;&gt;0,SUM($K28:$O28)*14,"")</f>
        <v>168</v>
      </c>
      <c r="R28" s="140">
        <f>IF(SUM($P28:$Q28)&lt;&gt;0,SUM($P28:$Q28),"")</f>
        <v>168</v>
      </c>
      <c r="S28" s="140" t="str">
        <f>IF(($G28+$H28)&lt;&gt;0,($G28+$H28)*25-$R28,"")</f>
        <v/>
      </c>
      <c r="T28" s="82"/>
      <c r="X28" s="127" t="str">
        <f>IF(SUM($K28,$L28,$N28)&lt;&gt;0,SUM($K28,$L28,$N28)*14,"")</f>
        <v/>
      </c>
      <c r="Y28" s="212">
        <f>IF(SUM($M28,$O28)&lt;&gt;0,SUM($M28,$O28)*14,"")</f>
        <v>168</v>
      </c>
    </row>
    <row r="29" spans="1:32" ht="15" customHeight="1">
      <c r="A29" s="72"/>
      <c r="B29" s="154">
        <v>2</v>
      </c>
      <c r="C29" s="134" t="s">
        <v>23</v>
      </c>
      <c r="D29" s="135" t="s">
        <v>261</v>
      </c>
      <c r="E29" s="136" t="str">
        <f t="shared" ref="E29:E32" si="8">IF($D29&lt;&gt;"",CONCATENATE($V$5,4,$B29,$C29),"")</f>
        <v>UB01XXX42DS</v>
      </c>
      <c r="F29" s="134" t="s">
        <v>177</v>
      </c>
      <c r="G29" s="134"/>
      <c r="H29" s="134"/>
      <c r="I29" s="137" t="s">
        <v>189</v>
      </c>
      <c r="J29" s="138"/>
      <c r="K29" s="134"/>
      <c r="L29" s="134"/>
      <c r="M29" s="134"/>
      <c r="N29" s="134"/>
      <c r="O29" s="139">
        <v>10</v>
      </c>
      <c r="P29" s="140" t="str">
        <f t="shared" ref="P29:P32" si="9">IF($J29&lt;&gt;"",$J29*14,"")</f>
        <v/>
      </c>
      <c r="Q29" s="140">
        <f t="shared" ref="Q29:Q32" si="10">IF(SUM($K29:$O29)&lt;&gt;0,SUM($K29:$O29)*14,"")</f>
        <v>140</v>
      </c>
      <c r="R29" s="140">
        <f t="shared" ref="R29:R31" si="11">IF(SUM($P29:$Q29)&lt;&gt;0,SUM($P29:$Q29),"")</f>
        <v>140</v>
      </c>
      <c r="S29" s="140" t="str">
        <f t="shared" ref="S29:S32" si="12">IF(($G29+$H29)&lt;&gt;0,($G29+$H29)*25-$R29,"")</f>
        <v/>
      </c>
      <c r="T29" s="82"/>
      <c r="U29" s="174"/>
      <c r="W29" s="174"/>
      <c r="X29" s="127" t="str">
        <f t="shared" ref="X29:X32" si="13">IF(SUM($K29,$L29,$N29)&lt;&gt;0,SUM($K29,$L29,$N29)*14,"")</f>
        <v/>
      </c>
      <c r="Y29" s="212">
        <f t="shared" ref="Y29:Y32" si="14">IF(SUM($M29,$O29)&lt;&gt;0,SUM($M29,$O29)*14,"")</f>
        <v>140</v>
      </c>
      <c r="Z29" s="174"/>
      <c r="AA29" s="174"/>
      <c r="AB29" s="174"/>
      <c r="AC29" s="174"/>
      <c r="AD29" s="174"/>
      <c r="AE29" s="174"/>
      <c r="AF29" s="174"/>
    </row>
    <row r="30" spans="1:32" s="85" customFormat="1" ht="15" customHeight="1">
      <c r="A30" s="83"/>
      <c r="B30" s="154">
        <v>3</v>
      </c>
      <c r="C30" s="134" t="s">
        <v>23</v>
      </c>
      <c r="D30" s="135" t="s">
        <v>262</v>
      </c>
      <c r="E30" s="136" t="str">
        <f t="shared" si="8"/>
        <v>UB01XXX43DS</v>
      </c>
      <c r="F30" s="134" t="s">
        <v>177</v>
      </c>
      <c r="G30" s="134"/>
      <c r="H30" s="134"/>
      <c r="I30" s="137" t="s">
        <v>189</v>
      </c>
      <c r="J30" s="138"/>
      <c r="K30" s="134"/>
      <c r="L30" s="134"/>
      <c r="M30" s="134"/>
      <c r="N30" s="134"/>
      <c r="O30" s="139">
        <v>4</v>
      </c>
      <c r="P30" s="140" t="str">
        <f t="shared" si="9"/>
        <v/>
      </c>
      <c r="Q30" s="140">
        <f t="shared" si="10"/>
        <v>56</v>
      </c>
      <c r="R30" s="140">
        <f t="shared" si="11"/>
        <v>56</v>
      </c>
      <c r="S30" s="140" t="str">
        <f t="shared" si="12"/>
        <v/>
      </c>
      <c r="T30" s="124"/>
      <c r="U30" s="175"/>
      <c r="V30" s="176"/>
      <c r="W30" s="175"/>
      <c r="X30" s="127" t="str">
        <f t="shared" si="13"/>
        <v/>
      </c>
      <c r="Y30" s="212">
        <f t="shared" si="14"/>
        <v>56</v>
      </c>
      <c r="Z30" s="175"/>
      <c r="AA30" s="175"/>
      <c r="AB30" s="175"/>
      <c r="AC30" s="175"/>
      <c r="AD30" s="175"/>
      <c r="AE30" s="175"/>
      <c r="AF30" s="175"/>
    </row>
    <row r="31" spans="1:32" ht="15" customHeight="1">
      <c r="B31" s="154">
        <v>4</v>
      </c>
      <c r="C31" s="134" t="s">
        <v>22</v>
      </c>
      <c r="D31" s="135" t="s">
        <v>254</v>
      </c>
      <c r="E31" s="136" t="str">
        <f t="shared" si="8"/>
        <v>UB01XXX44DC</v>
      </c>
      <c r="F31" s="134" t="s">
        <v>183</v>
      </c>
      <c r="G31" s="134">
        <v>5</v>
      </c>
      <c r="H31" s="134"/>
      <c r="I31" s="137" t="s">
        <v>4</v>
      </c>
      <c r="J31" s="138"/>
      <c r="K31" s="134"/>
      <c r="L31" s="134"/>
      <c r="M31" s="134"/>
      <c r="N31" s="134">
        <v>3</v>
      </c>
      <c r="O31" s="139"/>
      <c r="P31" s="140" t="str">
        <f t="shared" si="9"/>
        <v/>
      </c>
      <c r="Q31" s="140">
        <f t="shared" si="10"/>
        <v>42</v>
      </c>
      <c r="R31" s="140">
        <f t="shared" si="11"/>
        <v>42</v>
      </c>
      <c r="S31" s="140">
        <f t="shared" si="12"/>
        <v>83</v>
      </c>
      <c r="T31" s="81"/>
      <c r="X31" s="127">
        <f t="shared" si="13"/>
        <v>42</v>
      </c>
      <c r="Y31" s="212" t="str">
        <f t="shared" si="14"/>
        <v/>
      </c>
    </row>
    <row r="32" spans="1:32" ht="15" customHeight="1" thickBot="1">
      <c r="B32" s="154">
        <v>5</v>
      </c>
      <c r="C32" s="134" t="s">
        <v>22</v>
      </c>
      <c r="D32" s="135" t="s">
        <v>255</v>
      </c>
      <c r="E32" s="136" t="str">
        <f t="shared" si="8"/>
        <v>UB01XXX45DC</v>
      </c>
      <c r="F32" s="134" t="s">
        <v>183</v>
      </c>
      <c r="G32" s="134">
        <v>5</v>
      </c>
      <c r="H32" s="134"/>
      <c r="I32" s="137" t="s">
        <v>105</v>
      </c>
      <c r="J32" s="182"/>
      <c r="K32" s="183"/>
      <c r="L32" s="183"/>
      <c r="M32" s="183"/>
      <c r="N32" s="183">
        <v>0</v>
      </c>
      <c r="O32" s="184"/>
      <c r="P32" s="140" t="str">
        <f t="shared" si="9"/>
        <v/>
      </c>
      <c r="Q32" s="140" t="str">
        <f t="shared" si="10"/>
        <v/>
      </c>
      <c r="R32" s="140">
        <v>125</v>
      </c>
      <c r="S32" s="140">
        <f t="shared" si="12"/>
        <v>0</v>
      </c>
      <c r="T32" s="81"/>
      <c r="X32" s="127" t="str">
        <f t="shared" si="13"/>
        <v/>
      </c>
      <c r="Y32" s="212" t="str">
        <f t="shared" si="14"/>
        <v/>
      </c>
    </row>
    <row r="33" spans="2:25" ht="15" customHeight="1" thickBot="1">
      <c r="B33" s="297" t="s">
        <v>63</v>
      </c>
      <c r="C33" s="270"/>
      <c r="D33" s="270"/>
      <c r="E33" s="270"/>
      <c r="F33" s="298"/>
      <c r="G33" s="155">
        <f>SUMIF($F28:$F32,"&lt;&gt;DFA",G28:G32)</f>
        <v>0</v>
      </c>
      <c r="H33" s="156">
        <f>SUMIF($F27:$F32,"&lt;&gt;DFA",H27:H32)</f>
        <v>0</v>
      </c>
      <c r="I33" s="334" t="str">
        <f>CONCATENATE(TEXT(COUNTIFS($F28:$F32,"&lt;&gt;DFA",$I28:$I32,"E"),0),"E, ",TEXT(COUNTIFS($F28:$F32,"&lt;&gt;DFA",$I28:$I32,"C"),0),"C, ",TEXT(COUNTIFS($F28:$F32,"&lt;&gt;DFA",$I28:$I32,"V"),0),"V")</f>
        <v>0E, 0C, 3V</v>
      </c>
      <c r="J33" s="60">
        <f t="shared" ref="J33:S33" si="15">SUMIF($F28:$F32,"&lt;&gt;DFA",J28:J32)</f>
        <v>0</v>
      </c>
      <c r="K33" s="61">
        <f t="shared" si="15"/>
        <v>0</v>
      </c>
      <c r="L33" s="61">
        <f t="shared" si="15"/>
        <v>0</v>
      </c>
      <c r="M33" s="61">
        <f t="shared" si="15"/>
        <v>0</v>
      </c>
      <c r="N33" s="61">
        <f t="shared" si="15"/>
        <v>0</v>
      </c>
      <c r="O33" s="62">
        <f t="shared" si="15"/>
        <v>26</v>
      </c>
      <c r="P33" s="224">
        <f t="shared" si="15"/>
        <v>0</v>
      </c>
      <c r="Q33" s="61">
        <f t="shared" si="15"/>
        <v>364</v>
      </c>
      <c r="R33" s="61">
        <f t="shared" si="15"/>
        <v>364</v>
      </c>
      <c r="S33" s="62">
        <f t="shared" si="15"/>
        <v>0</v>
      </c>
      <c r="T33" s="290"/>
      <c r="X33" s="127">
        <f>SUMIF($F28:$F32,"&lt;&gt;DFA",X28:X32)</f>
        <v>0</v>
      </c>
      <c r="Y33" s="212">
        <f>SUMIF($F28:$F32,"&lt;&gt;DFA",Y28:Y32)</f>
        <v>364</v>
      </c>
    </row>
    <row r="34" spans="2:25" ht="15" customHeight="1" thickBot="1">
      <c r="B34" s="299"/>
      <c r="C34" s="300"/>
      <c r="D34" s="300"/>
      <c r="E34" s="300"/>
      <c r="F34" s="301"/>
      <c r="G34" s="269">
        <f>SUM(G33:H33)</f>
        <v>0</v>
      </c>
      <c r="H34" s="271"/>
      <c r="I34" s="335"/>
      <c r="J34" s="319">
        <f>SUM(J33:O33)</f>
        <v>26</v>
      </c>
      <c r="K34" s="314"/>
      <c r="L34" s="314"/>
      <c r="M34" s="314"/>
      <c r="N34" s="314"/>
      <c r="O34" s="315"/>
      <c r="P34" s="321">
        <f>SUM(P33:Q33)</f>
        <v>364</v>
      </c>
      <c r="Q34" s="322"/>
      <c r="R34" s="314">
        <f>SUM(R33:S33)</f>
        <v>364</v>
      </c>
      <c r="S34" s="315"/>
      <c r="T34" s="291"/>
    </row>
    <row r="35" spans="2:25" ht="15" customHeight="1" thickBot="1">
      <c r="B35" s="297" t="s">
        <v>64</v>
      </c>
      <c r="C35" s="270"/>
      <c r="D35" s="270"/>
      <c r="E35" s="270"/>
      <c r="F35" s="298"/>
      <c r="G35" s="185">
        <f>G25+G33</f>
        <v>0</v>
      </c>
      <c r="H35" s="186">
        <f>H25+H33</f>
        <v>0</v>
      </c>
      <c r="I35" s="334" t="str">
        <f>CONCATENATE(TEXT(COUNTIFS($F15:$F24,"&lt;&gt;DFA",$I15:$I24,"E")+COUNTIFS($F28:$F32,"&lt;&gt;DFA",$I28:$I32,"E"),0),"E, ",TEXT(COUNTIFS($F15:$F24,"&lt;&gt;DFA",$I15:$I24,"C")+COUNTIFS($F28:$F32,"&lt;&gt;DFA",$I28:$I32,"C"),0),"C, ",TEXT(COUNTIFS($F15:$F24,"&lt;&gt;DFA",$I15:$I24,"V")+COUNTIFS($F28:$F32,"&lt;&gt;DFA",$I28:$I32,"V"),0),"V")</f>
        <v>0E, 0C, 3V</v>
      </c>
      <c r="J35" s="225">
        <f t="shared" ref="J35:S35" si="16">J25+J33</f>
        <v>0</v>
      </c>
      <c r="K35" s="188">
        <f t="shared" si="16"/>
        <v>0</v>
      </c>
      <c r="L35" s="188">
        <f t="shared" si="16"/>
        <v>0</v>
      </c>
      <c r="M35" s="188">
        <f t="shared" si="16"/>
        <v>0</v>
      </c>
      <c r="N35" s="188">
        <f t="shared" si="16"/>
        <v>0</v>
      </c>
      <c r="O35" s="226">
        <f t="shared" si="16"/>
        <v>26</v>
      </c>
      <c r="P35" s="187">
        <f t="shared" si="16"/>
        <v>0</v>
      </c>
      <c r="Q35" s="188">
        <f t="shared" si="16"/>
        <v>364</v>
      </c>
      <c r="R35" s="187">
        <f t="shared" si="16"/>
        <v>364</v>
      </c>
      <c r="S35" s="226">
        <f t="shared" si="16"/>
        <v>0</v>
      </c>
      <c r="T35" s="291"/>
      <c r="X35" s="126">
        <f>SUM(X25,X33)</f>
        <v>0</v>
      </c>
      <c r="Y35" s="126">
        <f>SUM(Y25,Y33)</f>
        <v>364</v>
      </c>
    </row>
    <row r="36" spans="2:25" ht="15" customHeight="1" thickBot="1">
      <c r="B36" s="299"/>
      <c r="C36" s="300"/>
      <c r="D36" s="300"/>
      <c r="E36" s="300"/>
      <c r="F36" s="301"/>
      <c r="G36" s="294">
        <f>G26+G34</f>
        <v>0</v>
      </c>
      <c r="H36" s="296"/>
      <c r="I36" s="335"/>
      <c r="J36" s="316">
        <f>J26+J34</f>
        <v>26</v>
      </c>
      <c r="K36" s="317"/>
      <c r="L36" s="317"/>
      <c r="M36" s="317"/>
      <c r="N36" s="317"/>
      <c r="O36" s="318"/>
      <c r="P36" s="323">
        <f>SUM(P35:Q35)</f>
        <v>364</v>
      </c>
      <c r="Q36" s="324"/>
      <c r="R36" s="317">
        <f>R26+R34</f>
        <v>364</v>
      </c>
      <c r="S36" s="318"/>
      <c r="T36" s="291"/>
    </row>
    <row r="37" spans="2:25" ht="15" customHeight="1"/>
    <row r="38" spans="2:25" ht="15" customHeight="1" thickBot="1">
      <c r="I38" s="53" t="s">
        <v>95</v>
      </c>
      <c r="J38" s="54" t="s">
        <v>101</v>
      </c>
      <c r="K38" s="7"/>
      <c r="L38" s="7"/>
      <c r="M38" s="7"/>
      <c r="N38" s="7"/>
      <c r="O38" s="7"/>
      <c r="P38" s="7"/>
      <c r="Q38" s="7"/>
    </row>
    <row r="39" spans="2:25" ht="15" customHeight="1">
      <c r="B39" s="307" t="s">
        <v>0</v>
      </c>
      <c r="C39" s="310" t="s">
        <v>180</v>
      </c>
      <c r="D39" s="310" t="s">
        <v>26</v>
      </c>
      <c r="E39" s="312" t="s">
        <v>3</v>
      </c>
      <c r="I39" s="53" t="s">
        <v>94</v>
      </c>
      <c r="J39" s="54" t="s">
        <v>102</v>
      </c>
      <c r="K39" s="7"/>
      <c r="L39" s="7"/>
      <c r="M39" s="7"/>
      <c r="N39" s="7"/>
      <c r="O39" s="7"/>
      <c r="P39" s="7"/>
      <c r="Q39" s="7"/>
    </row>
    <row r="40" spans="2:25" ht="15" customHeight="1" thickBot="1">
      <c r="B40" s="308"/>
      <c r="C40" s="311"/>
      <c r="D40" s="311"/>
      <c r="E40" s="313"/>
      <c r="I40" s="53" t="s">
        <v>9</v>
      </c>
      <c r="J40" s="7" t="s">
        <v>27</v>
      </c>
      <c r="K40" s="7"/>
      <c r="L40" s="7"/>
      <c r="M40" s="7"/>
      <c r="N40" s="7"/>
      <c r="O40" s="7"/>
      <c r="P40" s="7"/>
      <c r="Q40" s="7"/>
    </row>
    <row r="41" spans="2:25" ht="15" customHeight="1">
      <c r="B41" s="157" t="e" cm="1" vm="1">
        <f t="array" ref="B41">_xlfn.SEQUENCE(COUNTA(D41:D42))</f>
        <v>#VALUE!</v>
      </c>
      <c r="C41" s="162" t="s">
        <v>212</v>
      </c>
      <c r="D41" s="166"/>
      <c r="E41" s="167" t="str">
        <f>IF(_xlfn.XLOOKUP($C41,D$15:D$32,E$15:E$32,"",0)&lt;&gt;"",_xlfn.CONCAT(_xlfn.XLOOKUP($C41,D$15:D$32,E$15:E$32,"",0),1),"")</f>
        <v/>
      </c>
      <c r="I41" s="53" t="s">
        <v>4</v>
      </c>
      <c r="J41" s="7" t="s">
        <v>28</v>
      </c>
      <c r="K41" s="7"/>
      <c r="L41" s="7"/>
      <c r="M41" s="7"/>
      <c r="N41" s="7"/>
      <c r="O41" s="7"/>
      <c r="P41" s="7"/>
      <c r="Q41" s="7"/>
    </row>
    <row r="42" spans="2:25" ht="15" customHeight="1" thickBot="1">
      <c r="B42" s="158"/>
      <c r="C42" s="163"/>
      <c r="D42" s="159"/>
      <c r="E42" s="168" t="str">
        <f>IF(_xlfn.XLOOKUP($C41,D$15:D$32,E$15:E$32,"",0)&lt;&gt;"",_xlfn.CONCAT(_xlfn.XLOOKUP($C41,D$15:D$32,E$15:E$32,"",0),2),"")</f>
        <v/>
      </c>
      <c r="I42" s="53" t="s">
        <v>5</v>
      </c>
      <c r="J42" s="7" t="s">
        <v>29</v>
      </c>
      <c r="K42" s="7"/>
      <c r="L42" s="7"/>
      <c r="M42" s="7"/>
      <c r="N42" s="7"/>
      <c r="O42" s="7"/>
      <c r="P42" s="7"/>
      <c r="Q42" s="7"/>
    </row>
    <row r="43" spans="2:25" ht="15" customHeight="1">
      <c r="B43" s="157" cm="1">
        <f t="array" ref="B43:B46">_xlfn.SEQUENCE(COUNTA(D43:D46))</f>
        <v>1</v>
      </c>
      <c r="C43" s="162" t="s">
        <v>217</v>
      </c>
      <c r="D43" s="160" t="s">
        <v>250</v>
      </c>
      <c r="E43" s="169" t="str">
        <f>IF(_xlfn.XLOOKUP($C43,D$15:D$32,E$15:E$32,"",0)&lt;&gt;"",_xlfn.CONCAT(_xlfn.XLOOKUP($C43,D$15:D$32,E$15:E$32,"",0),1),"")</f>
        <v>UB01XXX3DC1</v>
      </c>
      <c r="I43" s="53" t="s">
        <v>6</v>
      </c>
      <c r="J43" s="7" t="s">
        <v>30</v>
      </c>
    </row>
    <row r="44" spans="2:25" ht="15" customHeight="1">
      <c r="B44" s="252">
        <v>2</v>
      </c>
      <c r="C44" s="165"/>
      <c r="D44" s="143" t="s">
        <v>251</v>
      </c>
      <c r="E44" s="253" t="str">
        <f>IF(_xlfn.XLOOKUP($C43,D$15:D$32,E$15:E$32,"",0)&lt;&gt;"",_xlfn.CONCAT(_xlfn.XLOOKUP($C43,D$15:D$32,E$15:E$32,"",0),2),"")</f>
        <v>UB01XXX3DC2</v>
      </c>
      <c r="I44" s="53" t="s">
        <v>7</v>
      </c>
      <c r="J44" s="7" t="s">
        <v>31</v>
      </c>
    </row>
    <row r="45" spans="2:25" ht="15" customHeight="1">
      <c r="B45" s="246">
        <v>3</v>
      </c>
      <c r="C45" s="165"/>
      <c r="D45" s="247" t="s">
        <v>252</v>
      </c>
      <c r="E45" s="248" t="str">
        <f>IF(_xlfn.XLOOKUP($C43,D$15:D$32,E$15:E$32,"",0)&lt;&gt;"",_xlfn.CONCAT(_xlfn.XLOOKUP($C43,D$15:D$32,E$15:E$32,"",0),3),"")</f>
        <v>UB01XXX3DC3</v>
      </c>
      <c r="I45" s="53" t="s">
        <v>92</v>
      </c>
      <c r="J45" s="54" t="s">
        <v>103</v>
      </c>
      <c r="K45" s="7"/>
      <c r="L45" s="7"/>
      <c r="M45" s="7"/>
      <c r="N45" s="7"/>
      <c r="O45" s="7"/>
      <c r="P45" s="7"/>
      <c r="Q45" s="7"/>
    </row>
    <row r="46" spans="2:25" ht="15" customHeight="1" thickBot="1">
      <c r="B46" s="158">
        <v>4</v>
      </c>
      <c r="C46" s="163"/>
      <c r="D46" s="161" t="s">
        <v>253</v>
      </c>
      <c r="E46" s="170" t="str">
        <f>IF(_xlfn.XLOOKUP($C43,D$15:D$32,E$15:E$32,"",0)&lt;&gt;"",_xlfn.CONCAT(_xlfn.XLOOKUP($C43,D$15:D$32,E$15:E$32,"",0),4),"")</f>
        <v>UB01XXX3DC4</v>
      </c>
      <c r="I46" s="53" t="s">
        <v>93</v>
      </c>
      <c r="J46" s="54" t="s">
        <v>104</v>
      </c>
      <c r="K46" s="7"/>
      <c r="L46" s="7"/>
      <c r="M46" s="7"/>
      <c r="N46" s="7"/>
      <c r="O46" s="7"/>
      <c r="P46" s="7"/>
      <c r="Q46" s="7"/>
    </row>
    <row r="47" spans="2:25" ht="15" customHeight="1">
      <c r="B47" s="157" t="e" cm="1" vm="1">
        <f t="array" ref="B47">_xlfn.SEQUENCE(COUNTA(D47:D48))</f>
        <v>#VALUE!</v>
      </c>
      <c r="C47" s="165" t="s">
        <v>213</v>
      </c>
      <c r="D47" s="135"/>
      <c r="E47" s="142" t="str">
        <f>IF(_xlfn.XLOOKUP($C47,D$15:D$32,E$15:E$32,"",0)&lt;&gt;"",_xlfn.CONCAT(_xlfn.XLOOKUP($C47,D$15:D$32,E$15:E$32,"",0),1),"")</f>
        <v/>
      </c>
      <c r="I47" s="53" t="s">
        <v>12</v>
      </c>
      <c r="J47" s="7" t="s">
        <v>32</v>
      </c>
      <c r="K47" s="7"/>
      <c r="L47" s="7"/>
      <c r="M47" s="7"/>
      <c r="N47" s="7"/>
      <c r="O47" s="7"/>
      <c r="P47" s="7"/>
      <c r="Q47" s="7"/>
    </row>
    <row r="48" spans="2:25" ht="15" customHeight="1" thickBot="1">
      <c r="B48" s="158"/>
      <c r="C48" s="163"/>
      <c r="D48" s="161"/>
      <c r="E48" s="170" t="str">
        <f>IF(_xlfn.XLOOKUP($C47,D$15:D$32,E$15:E$32,"",0)&lt;&gt;"",_xlfn.CONCAT(_xlfn.XLOOKUP($C47,D$15:D$32,E$15:E$32,"",0),2),"")</f>
        <v/>
      </c>
      <c r="I48" s="53" t="s">
        <v>13</v>
      </c>
      <c r="J48" s="7" t="s">
        <v>33</v>
      </c>
      <c r="K48" s="7"/>
      <c r="L48" s="7"/>
      <c r="M48" s="7"/>
      <c r="N48" s="7"/>
      <c r="O48" s="7"/>
      <c r="P48" s="7"/>
      <c r="Q48" s="7"/>
    </row>
    <row r="49" spans="2:20" ht="15" customHeight="1">
      <c r="B49" s="157" t="e" cm="1" vm="1">
        <f t="array" ref="B49">_xlfn.SEQUENCE(COUNTA(D49:D50))</f>
        <v>#VALUE!</v>
      </c>
      <c r="C49" s="162" t="s">
        <v>214</v>
      </c>
      <c r="D49" s="160"/>
      <c r="E49" s="169" t="str">
        <f>IF(_xlfn.XLOOKUP($C49,D$15:D$32,E$15:E$32,"",0)&lt;&gt;"",_xlfn.CONCAT(_xlfn.XLOOKUP($C49,D$15:D$32,E$15:E$32,"",0),1),"")</f>
        <v/>
      </c>
      <c r="I49" s="53" t="s">
        <v>10</v>
      </c>
      <c r="J49" s="7" t="s">
        <v>34</v>
      </c>
      <c r="K49" s="7"/>
      <c r="L49" s="7"/>
      <c r="M49" s="7"/>
      <c r="N49" s="7"/>
      <c r="O49" s="7"/>
      <c r="P49" s="7"/>
      <c r="Q49" s="7"/>
    </row>
    <row r="50" spans="2:20" ht="15" customHeight="1" thickBot="1">
      <c r="B50" s="158"/>
      <c r="C50" s="163"/>
      <c r="D50" s="161"/>
      <c r="E50" s="170" t="str">
        <f>IF(_xlfn.XLOOKUP($C49,D$15:D$32,E$15:E$32,"",0)&lt;&gt;"",_xlfn.CONCAT(_xlfn.XLOOKUP($C49,D$15:D$32,E$15:E$32,"",0),2),"")</f>
        <v/>
      </c>
      <c r="I50" s="53" t="s">
        <v>11</v>
      </c>
      <c r="J50" s="7" t="s">
        <v>35</v>
      </c>
      <c r="K50" s="7"/>
      <c r="L50" s="7"/>
      <c r="M50" s="7"/>
      <c r="N50" s="7"/>
      <c r="O50" s="7"/>
      <c r="P50" s="7"/>
      <c r="Q50" s="7"/>
    </row>
    <row r="51" spans="2:20" ht="15" customHeight="1">
      <c r="B51" s="157" t="e" cm="1" vm="1">
        <f t="array" ref="B51">_xlfn.SEQUENCE(COUNTA(D51:D52))</f>
        <v>#VALUE!</v>
      </c>
      <c r="C51" s="162" t="s">
        <v>215</v>
      </c>
      <c r="D51" s="160"/>
      <c r="E51" s="169" t="str">
        <f>IF(_xlfn.XLOOKUP($C51,D$15:D$32,E$15:E$32,"",0)&lt;&gt;"",_xlfn.CONCAT(_xlfn.XLOOKUP($C51,D$15:D$32,E$15:E$32,"",0),1),"")</f>
        <v/>
      </c>
      <c r="I51" s="53" t="s">
        <v>21</v>
      </c>
      <c r="J51" s="7" t="s">
        <v>36</v>
      </c>
      <c r="K51" s="7"/>
      <c r="L51" s="7"/>
      <c r="M51" s="7"/>
      <c r="N51" s="7"/>
      <c r="O51" s="7"/>
      <c r="P51" s="7"/>
      <c r="Q51" s="7"/>
    </row>
    <row r="52" spans="2:20" ht="15" customHeight="1" thickBot="1">
      <c r="B52" s="158"/>
      <c r="C52" s="163"/>
      <c r="D52" s="164"/>
      <c r="E52" s="171" t="str">
        <f>IF(_xlfn.XLOOKUP($C51,D$15:D$32,E$15:E$32,"",0)&lt;&gt;"",_xlfn.CONCAT(_xlfn.XLOOKUP($C51,D$15:D$32,E$15:E$32,"",0),2),"")</f>
        <v/>
      </c>
      <c r="I52" s="53" t="s">
        <v>23</v>
      </c>
      <c r="J52" s="7" t="s">
        <v>169</v>
      </c>
      <c r="K52" s="7"/>
      <c r="L52" s="7"/>
      <c r="M52" s="7"/>
      <c r="N52" s="7"/>
      <c r="O52" s="7"/>
      <c r="P52" s="7"/>
      <c r="Q52" s="7"/>
    </row>
    <row r="53" spans="2:20" ht="15" customHeight="1">
      <c r="B53" s="157" t="e" cm="1" vm="1">
        <f t="array" ref="B53">_xlfn.SEQUENCE(COUNTA(D53:D54))</f>
        <v>#VALUE!</v>
      </c>
      <c r="C53" s="162" t="s">
        <v>216</v>
      </c>
      <c r="D53" s="160"/>
      <c r="E53" s="169" t="str">
        <f>IF(_xlfn.XLOOKUP($C53,D$15:D$32,E$15:E$32,"",0)&lt;&gt;"",_xlfn.CONCAT(_xlfn.XLOOKUP($C53,D$15:D$32,E$15:E$32,"",0),1),"")</f>
        <v/>
      </c>
      <c r="I53" s="53" t="s">
        <v>22</v>
      </c>
      <c r="J53" s="7" t="s">
        <v>37</v>
      </c>
      <c r="K53" s="7"/>
      <c r="L53" s="7"/>
      <c r="M53" s="7"/>
      <c r="N53" s="7"/>
      <c r="O53" s="7"/>
      <c r="P53" s="7"/>
      <c r="Q53" s="7"/>
    </row>
    <row r="54" spans="2:20" ht="15" customHeight="1" thickBot="1">
      <c r="B54" s="158"/>
      <c r="C54" s="163"/>
      <c r="D54" s="161"/>
      <c r="E54" s="170" t="str">
        <f>IF(_xlfn.XLOOKUP($C53,D$15:D$32,E$15:E$32,"",0)&lt;&gt;"",_xlfn.CONCAT(_xlfn.XLOOKUP($C53,D$15:D$32,E$15:E$32,"",0),2),"")</f>
        <v/>
      </c>
      <c r="I54" s="53"/>
      <c r="J54" s="7"/>
      <c r="K54" s="7"/>
      <c r="L54" s="7"/>
      <c r="M54" s="7"/>
      <c r="N54" s="7"/>
      <c r="O54" s="7"/>
      <c r="P54" s="7"/>
      <c r="Q54" s="7"/>
    </row>
    <row r="55" spans="2:20" ht="15" customHeight="1">
      <c r="C55" s="309"/>
      <c r="D55" s="152"/>
      <c r="E55" s="153"/>
      <c r="I55" s="53" t="s">
        <v>177</v>
      </c>
      <c r="J55" s="7" t="s">
        <v>178</v>
      </c>
    </row>
    <row r="56" spans="2:20" ht="15" customHeight="1">
      <c r="C56" s="309"/>
      <c r="D56" s="152"/>
      <c r="E56" s="153"/>
      <c r="I56" s="53" t="s">
        <v>180</v>
      </c>
      <c r="J56" s="7" t="s">
        <v>181</v>
      </c>
    </row>
    <row r="57" spans="2:20" ht="15" customHeight="1">
      <c r="C57" s="309"/>
      <c r="D57" s="152"/>
      <c r="E57" s="153"/>
      <c r="I57" s="53" t="s">
        <v>183</v>
      </c>
      <c r="J57" s="7" t="s">
        <v>184</v>
      </c>
    </row>
    <row r="58" spans="2:20" ht="15" customHeight="1">
      <c r="C58" s="309"/>
      <c r="D58" s="152"/>
      <c r="E58" s="153"/>
    </row>
    <row r="59" spans="2:20" ht="15" customHeight="1"/>
    <row r="60" spans="2:20" ht="15" customHeight="1">
      <c r="C60" s="30" t="str">
        <f>Pagina1!$B$45</f>
        <v>DECAN,</v>
      </c>
      <c r="E60" s="86">
        <f>Pagina1!F47</f>
        <v>0</v>
      </c>
      <c r="K60" s="256" t="str">
        <f>Pagina1!$I$45</f>
        <v>DIRECTOR DEPARTAMENT,</v>
      </c>
      <c r="L60" s="256"/>
      <c r="M60" s="256"/>
      <c r="N60" s="256"/>
      <c r="O60" s="256"/>
      <c r="P60" s="256"/>
      <c r="Q60" s="256"/>
      <c r="R60" s="256"/>
      <c r="S60" s="256"/>
      <c r="T60" s="256"/>
    </row>
    <row r="61" spans="2:20" ht="15" customHeight="1">
      <c r="B61" s="30" t="str">
        <f>Pagina1!$A$46</f>
        <v>Prof. univ. dr. ing. Mirela PANAINTE-LEHĂDUȘ</v>
      </c>
      <c r="C61" s="30"/>
      <c r="D61" s="13"/>
      <c r="E61" s="86"/>
      <c r="F61" s="13"/>
      <c r="G61" s="13"/>
      <c r="H61" s="13"/>
      <c r="I61" s="13"/>
      <c r="J61" s="256">
        <f>Pagina1!$G$46</f>
        <v>0</v>
      </c>
      <c r="K61" s="256"/>
      <c r="L61" s="256"/>
      <c r="M61" s="256"/>
      <c r="N61" s="256"/>
      <c r="O61" s="256"/>
      <c r="P61" s="256"/>
      <c r="Q61" s="256"/>
      <c r="R61" s="256"/>
      <c r="S61" s="256"/>
      <c r="T61" s="256"/>
    </row>
    <row r="62" spans="2:20" ht="15" customHeight="1">
      <c r="C62" s="30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87"/>
    </row>
    <row r="63" spans="2:20" ht="15" customHeight="1">
      <c r="C63" s="30"/>
      <c r="D63" s="13"/>
      <c r="E63" s="245" t="str">
        <f>Pagina1!$F$48</f>
        <v>COORDONATOR PROGRAM,</v>
      </c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87"/>
    </row>
    <row r="64" spans="2:20" ht="15" customHeight="1">
      <c r="C64" s="30"/>
      <c r="D64" s="13"/>
      <c r="E64" s="13">
        <f>Pagina1!$F$49</f>
        <v>0</v>
      </c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87"/>
    </row>
    <row r="65" spans="2:20" ht="15" customHeight="1">
      <c r="C65" s="30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87"/>
    </row>
    <row r="66" spans="2:20"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2:20"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</row>
    <row r="68" spans="2:20"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</row>
    <row r="69" spans="2:20"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</row>
    <row r="70" spans="2:20"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</row>
    <row r="71" spans="2:20"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</row>
    <row r="72" spans="2:20"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</row>
    <row r="73" spans="2:20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</row>
    <row r="74" spans="2:20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</row>
    <row r="75" spans="2:20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</row>
    <row r="76" spans="2:20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</row>
    <row r="77" spans="2:20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</row>
    <row r="78" spans="2:20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</row>
    <row r="79" spans="2:20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</row>
    <row r="80" spans="2:20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</row>
    <row r="81" spans="2:20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</row>
    <row r="82" spans="2:20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</row>
    <row r="83" spans="2:20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</row>
    <row r="84" spans="2:20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</row>
    <row r="85" spans="2:20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</row>
    <row r="86" spans="2:20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</row>
    <row r="87" spans="2:20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</row>
    <row r="88" spans="2:20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</row>
    <row r="89" spans="2:20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</row>
    <row r="90" spans="2:20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</row>
    <row r="91" spans="2:20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</row>
    <row r="92" spans="2:20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</row>
    <row r="93" spans="2:20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</row>
    <row r="94" spans="2:20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</row>
    <row r="95" spans="2:20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</row>
    <row r="96" spans="2:20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</row>
    <row r="97" spans="2:20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</row>
    <row r="98" spans="2:20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</row>
    <row r="99" spans="2:20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</row>
    <row r="100" spans="2:20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</row>
    <row r="101" spans="2:20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</row>
    <row r="102" spans="2:20"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</row>
    <row r="103" spans="2:20"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</row>
    <row r="104" spans="2:20"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</row>
    <row r="105" spans="2:20"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</row>
    <row r="106" spans="2:20"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</row>
    <row r="107" spans="2:20"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</row>
    <row r="108" spans="2:20"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</row>
    <row r="109" spans="2:20"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</row>
    <row r="110" spans="2:20"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</row>
    <row r="111" spans="2:20"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</row>
    <row r="112" spans="2:20"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</row>
    <row r="113" spans="2:20"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</row>
    <row r="114" spans="2:20"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</row>
    <row r="115" spans="2:20"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</row>
    <row r="116" spans="2:20"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</row>
    <row r="117" spans="2:20"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</row>
    <row r="118" spans="2:20"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</row>
    <row r="119" spans="2:20"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</row>
    <row r="120" spans="2:20"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</row>
    <row r="121" spans="2:20"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</row>
    <row r="122" spans="2:20"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</row>
    <row r="123" spans="2:20"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</row>
    <row r="124" spans="2:20"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</row>
    <row r="125" spans="2:20"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</row>
    <row r="126" spans="2:20"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</row>
    <row r="127" spans="2:20"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</row>
    <row r="128" spans="2:20"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</row>
    <row r="129" spans="2:20"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</row>
    <row r="130" spans="2:20"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</row>
    <row r="131" spans="2:20"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</row>
    <row r="132" spans="2:20"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</row>
    <row r="133" spans="2:20"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</row>
    <row r="134" spans="2:20"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</row>
    <row r="135" spans="2:20"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</row>
    <row r="136" spans="2:20"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</row>
    <row r="137" spans="2:20"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</row>
    <row r="138" spans="2:20"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</row>
    <row r="139" spans="2:20"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</row>
    <row r="140" spans="2:20"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</row>
    <row r="141" spans="2:20"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</row>
    <row r="142" spans="2:20"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</row>
    <row r="143" spans="2:20"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</row>
    <row r="144" spans="2:20"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</row>
    <row r="145" spans="2:20"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</row>
    <row r="146" spans="2:20"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</row>
    <row r="147" spans="2:20"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</row>
    <row r="148" spans="2:20"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</row>
    <row r="149" spans="2:20"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</row>
    <row r="150" spans="2:20"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</row>
    <row r="151" spans="2:20"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</row>
    <row r="152" spans="2:20"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</row>
    <row r="153" spans="2:20"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</row>
    <row r="154" spans="2:20"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</row>
    <row r="155" spans="2:20"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</row>
    <row r="156" spans="2:20"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</row>
    <row r="157" spans="2:20"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</row>
    <row r="158" spans="2:20"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</row>
    <row r="159" spans="2:20"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</row>
    <row r="160" spans="2:20"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</row>
    <row r="161" spans="2:20"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</row>
    <row r="162" spans="2:20"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</row>
    <row r="163" spans="2:20"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</row>
    <row r="164" spans="2:20"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</row>
    <row r="165" spans="2:20"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</row>
    <row r="166" spans="2:20"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</row>
    <row r="167" spans="2:20"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</row>
    <row r="168" spans="2:20"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</row>
    <row r="169" spans="2:20"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</row>
    <row r="170" spans="2:20"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</row>
    <row r="171" spans="2:20"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</row>
    <row r="172" spans="2:20"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</row>
    <row r="173" spans="2:20"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</row>
    <row r="174" spans="2:20"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</row>
    <row r="175" spans="2:20"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</row>
    <row r="176" spans="2:20"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</row>
    <row r="177" spans="2:20"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</row>
    <row r="178" spans="2:20"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</row>
    <row r="179" spans="2:20"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</row>
    <row r="180" spans="2:20"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</row>
    <row r="181" spans="2:20"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</row>
    <row r="182" spans="2:20"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</row>
    <row r="183" spans="2:20"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</row>
    <row r="184" spans="2:20"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</row>
    <row r="185" spans="2:20"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</row>
    <row r="186" spans="2:20"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</row>
    <row r="187" spans="2:20"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</row>
    <row r="188" spans="2:20"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</row>
    <row r="189" spans="2:20"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</row>
    <row r="190" spans="2:20"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</row>
    <row r="191" spans="2:20"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</row>
    <row r="192" spans="2:20"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</row>
    <row r="193" spans="2:20"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</row>
    <row r="194" spans="2:20"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</row>
    <row r="195" spans="2:20"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</row>
    <row r="196" spans="2:20"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</row>
    <row r="197" spans="2:20"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</row>
    <row r="198" spans="2:20"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</row>
    <row r="199" spans="2:20"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</row>
    <row r="200" spans="2:20"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</row>
    <row r="201" spans="2:20"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</row>
    <row r="202" spans="2:20"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</row>
    <row r="203" spans="2:20"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</row>
    <row r="204" spans="2:20"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</row>
    <row r="205" spans="2:20"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</row>
    <row r="206" spans="2:20"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</row>
    <row r="207" spans="2:20"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</row>
    <row r="208" spans="2:20"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</row>
    <row r="209" spans="2:20"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</row>
    <row r="210" spans="2:20"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</row>
    <row r="211" spans="2:20"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</row>
    <row r="212" spans="2:20"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</row>
    <row r="213" spans="2:20"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</row>
    <row r="214" spans="2:20"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</row>
    <row r="215" spans="2:20"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</row>
    <row r="216" spans="2:20"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</row>
    <row r="217" spans="2:20"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</row>
    <row r="218" spans="2:20"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</row>
    <row r="219" spans="2:20"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</row>
    <row r="220" spans="2:20"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</row>
    <row r="221" spans="2:20"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</row>
    <row r="222" spans="2:20"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</row>
    <row r="223" spans="2:20"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</row>
    <row r="224" spans="2:20"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</row>
    <row r="225" spans="2:20"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</row>
    <row r="226" spans="2:20"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</row>
    <row r="227" spans="2:20"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</row>
    <row r="228" spans="2:20"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</row>
    <row r="229" spans="2:20"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</row>
    <row r="230" spans="2:20"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</row>
    <row r="231" spans="2:20"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</row>
    <row r="232" spans="2:20"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</row>
    <row r="233" spans="2:20"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</row>
    <row r="234" spans="2:20"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</row>
    <row r="235" spans="2:20"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</row>
    <row r="236" spans="2:20"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</row>
    <row r="237" spans="2:20"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</row>
    <row r="238" spans="2:20"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</row>
    <row r="239" spans="2:20"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</row>
    <row r="240" spans="2:20"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</row>
    <row r="241" spans="2:20"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</row>
    <row r="242" spans="2:20"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</row>
    <row r="243" spans="2:20"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</row>
    <row r="244" spans="2:20"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</row>
    <row r="245" spans="2:20"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</row>
    <row r="246" spans="2:20"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</row>
    <row r="247" spans="2:20"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</row>
    <row r="248" spans="2:20"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</row>
    <row r="249" spans="2:20"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</row>
    <row r="250" spans="2:20"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</row>
    <row r="251" spans="2:20"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</row>
    <row r="252" spans="2:20"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</row>
    <row r="253" spans="2:20"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</row>
    <row r="254" spans="2:20"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</row>
    <row r="255" spans="2:20"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</row>
    <row r="256" spans="2:20"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</row>
    <row r="257" spans="2:20"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</row>
    <row r="258" spans="2:20"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</row>
    <row r="259" spans="2:20"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</row>
    <row r="260" spans="2:20"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</row>
    <row r="261" spans="2:20"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</row>
    <row r="262" spans="2:20"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</row>
    <row r="263" spans="2:20"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</row>
    <row r="264" spans="2:20"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</row>
    <row r="265" spans="2:20"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</row>
    <row r="266" spans="2:20"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</row>
    <row r="267" spans="2:20"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</row>
    <row r="268" spans="2:20"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</row>
    <row r="269" spans="2:20"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</row>
    <row r="270" spans="2:20"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</row>
    <row r="271" spans="2:20"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</row>
    <row r="272" spans="2:20"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</row>
    <row r="273" spans="2:20"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</row>
    <row r="274" spans="2:20"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</row>
    <row r="275" spans="2:20"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</row>
    <row r="276" spans="2:20"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</row>
    <row r="277" spans="2:20"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</row>
    <row r="278" spans="2:20"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</row>
    <row r="279" spans="2:20"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</row>
    <row r="280" spans="2:20"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</row>
    <row r="281" spans="2:20"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</row>
    <row r="282" spans="2:20"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</row>
    <row r="283" spans="2:20"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</row>
    <row r="284" spans="2:20"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</row>
    <row r="285" spans="2:20"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</row>
    <row r="286" spans="2:20"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</row>
    <row r="287" spans="2:20"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</row>
    <row r="288" spans="2:20"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</row>
    <row r="289" spans="2:20"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</row>
  </sheetData>
  <sheetProtection selectLockedCells="1"/>
  <mergeCells count="45">
    <mergeCell ref="C55:C56"/>
    <mergeCell ref="C57:C58"/>
    <mergeCell ref="J36:O36"/>
    <mergeCell ref="P36:Q36"/>
    <mergeCell ref="R36:S36"/>
    <mergeCell ref="B39:B40"/>
    <mergeCell ref="C39:C40"/>
    <mergeCell ref="D39:D40"/>
    <mergeCell ref="E39:E40"/>
    <mergeCell ref="B33:F34"/>
    <mergeCell ref="B35:F36"/>
    <mergeCell ref="I33:I34"/>
    <mergeCell ref="T33:T36"/>
    <mergeCell ref="G34:H34"/>
    <mergeCell ref="J34:O34"/>
    <mergeCell ref="P34:Q34"/>
    <mergeCell ref="R34:S34"/>
    <mergeCell ref="I35:I36"/>
    <mergeCell ref="G36:H36"/>
    <mergeCell ref="T13:T14"/>
    <mergeCell ref="X13:Y13"/>
    <mergeCell ref="B25:F26"/>
    <mergeCell ref="I25:I26"/>
    <mergeCell ref="T25:T27"/>
    <mergeCell ref="G26:H26"/>
    <mergeCell ref="J26:O26"/>
    <mergeCell ref="P26:Q26"/>
    <mergeCell ref="R26:S26"/>
    <mergeCell ref="B27:S27"/>
    <mergeCell ref="K60:T60"/>
    <mergeCell ref="J61:T61"/>
    <mergeCell ref="AB13:AC13"/>
    <mergeCell ref="V3:V4"/>
    <mergeCell ref="B9:S9"/>
    <mergeCell ref="B10:S10"/>
    <mergeCell ref="B12:S12"/>
    <mergeCell ref="B13:B14"/>
    <mergeCell ref="C13:C14"/>
    <mergeCell ref="D13:D14"/>
    <mergeCell ref="E13:E14"/>
    <mergeCell ref="F13:F14"/>
    <mergeCell ref="G13:H13"/>
    <mergeCell ref="I13:I14"/>
    <mergeCell ref="J13:O13"/>
    <mergeCell ref="P13:S13"/>
  </mergeCells>
  <conditionalFormatting sqref="B4">
    <cfRule type="cellIs" dxfId="35" priority="6" operator="equal">
      <formula>"Departament"</formula>
    </cfRule>
  </conditionalFormatting>
  <conditionalFormatting sqref="B5:B6">
    <cfRule type="containsBlanks" dxfId="34" priority="17">
      <formula>LEN(TRIM(B5))=0</formula>
    </cfRule>
  </conditionalFormatting>
  <conditionalFormatting sqref="B61 J61:T61">
    <cfRule type="cellIs" dxfId="33" priority="2" operator="equal">
      <formula>0</formula>
    </cfRule>
  </conditionalFormatting>
  <conditionalFormatting sqref="C15:D24 F15:O24 C28:D32 F28:O32">
    <cfRule type="containsBlanks" dxfId="32" priority="16">
      <formula>LEN(TRIM(C15))=0</formula>
    </cfRule>
  </conditionalFormatting>
  <conditionalFormatting sqref="C15:S24 C28:S32">
    <cfRule type="expression" dxfId="31" priority="13">
      <formula>$F15="DFA"</formula>
    </cfRule>
    <cfRule type="expression" dxfId="30" priority="14">
      <formula>$D15&lt;&gt;""</formula>
    </cfRule>
  </conditionalFormatting>
  <conditionalFormatting sqref="E15:E24 P15:S24 E28:E32 P28:S32">
    <cfRule type="containsBlanks" dxfId="29" priority="18">
      <formula>LEN(TRIM(E15))=0</formula>
    </cfRule>
  </conditionalFormatting>
  <conditionalFormatting sqref="E41:E54">
    <cfRule type="containsBlanks" dxfId="28" priority="5">
      <formula>LEN(TRIM(E41))=0</formula>
    </cfRule>
  </conditionalFormatting>
  <conditionalFormatting sqref="E64">
    <cfRule type="cellIs" dxfId="27" priority="1" operator="equal">
      <formula>0</formula>
    </cfRule>
  </conditionalFormatting>
  <pageMargins left="0.55118110236220474" right="0.47244094488188981" top="0.51181102362204722" bottom="0.70866141732283472" header="0.15748031496062992" footer="0.19685039370078741"/>
  <pageSetup paperSize="9" scale="73" orientation="portrait" r:id="rId1"/>
  <headerFooter alignWithMargins="0">
    <oddFooter>&amp;LF 799.24/Ed.02_F01</oddFooter>
  </headerFooter>
  <ignoredErrors>
    <ignoredError sqref="E42 E48 E50 E52 E54 P35" 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Nomenclatoare!$M$37:$M$39</xm:f>
          </x14:formula1>
          <xm:sqref>I15:I24 I28:I32</xm:sqref>
        </x14:dataValidation>
        <x14:dataValidation type="list" allowBlank="1" showInputMessage="1" showErrorMessage="1">
          <x14:formula1>
            <xm:f>Nomenclatoare!$M$32:$M$34</xm:f>
          </x14:formula1>
          <xm:sqref>F15:F24 F28:F32</xm:sqref>
        </x14:dataValidation>
        <x14:dataValidation type="list" allowBlank="1" showInputMessage="1" showErrorMessage="1">
          <x14:formula1>
            <xm:f>Nomenclatoare!$M$25:$M$27</xm:f>
          </x14:formula1>
          <xm:sqref>C15:C24 C28:C32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71"/>
  <sheetViews>
    <sheetView showGridLines="0" topLeftCell="A21" zoomScale="110" zoomScaleNormal="110" workbookViewId="0">
      <selection activeCell="D37" sqref="D37"/>
    </sheetView>
  </sheetViews>
  <sheetFormatPr defaultColWidth="9.140625" defaultRowHeight="11.25"/>
  <cols>
    <col min="1" max="1" width="7.7109375" style="68" customWidth="1"/>
    <col min="2" max="2" width="3.140625" style="56" customWidth="1"/>
    <col min="3" max="3" width="5.28515625" style="56" bestFit="1" customWidth="1"/>
    <col min="4" max="4" width="45.85546875" style="56" customWidth="1"/>
    <col min="5" max="5" width="12.28515625" style="56" bestFit="1" customWidth="1"/>
    <col min="6" max="6" width="4.140625" style="56" customWidth="1"/>
    <col min="7" max="8" width="3.7109375" style="56" customWidth="1"/>
    <col min="9" max="9" width="5.42578125" style="56" customWidth="1"/>
    <col min="10" max="12" width="3.28515625" style="56" customWidth="1"/>
    <col min="13" max="13" width="4.28515625" style="56" bestFit="1" customWidth="1"/>
    <col min="14" max="14" width="3.28515625" style="56" customWidth="1"/>
    <col min="15" max="15" width="4.42578125" style="56" bestFit="1" customWidth="1"/>
    <col min="16" max="17" width="4.28515625" style="56" customWidth="1"/>
    <col min="18" max="18" width="4.7109375" style="56" customWidth="1"/>
    <col min="19" max="20" width="4.5703125" style="56" customWidth="1"/>
    <col min="21" max="21" width="6.140625" style="126" customWidth="1"/>
    <col min="22" max="22" width="13.140625" style="176" customWidth="1"/>
    <col min="23" max="32" width="6.140625" style="126" customWidth="1"/>
    <col min="33" max="16384" width="9.140625" style="56"/>
  </cols>
  <sheetData>
    <row r="1" spans="1:32" s="69" customFormat="1">
      <c r="A1" s="68"/>
      <c r="U1" s="126"/>
      <c r="V1" s="176"/>
      <c r="W1" s="126"/>
      <c r="X1" s="126"/>
      <c r="Y1" s="126"/>
      <c r="Z1" s="126"/>
      <c r="AA1" s="126"/>
      <c r="AB1" s="126"/>
      <c r="AC1" s="126"/>
      <c r="AD1" s="126"/>
      <c r="AE1" s="126"/>
      <c r="AF1" s="126"/>
    </row>
    <row r="2" spans="1:32" s="10" customFormat="1" ht="15" customHeight="1">
      <c r="A2" s="189"/>
      <c r="B2" s="73" t="s">
        <v>67</v>
      </c>
      <c r="U2" s="190"/>
      <c r="V2" s="191"/>
      <c r="W2" s="190"/>
      <c r="X2" s="190"/>
      <c r="Y2" s="190"/>
      <c r="Z2" s="190"/>
      <c r="AA2" s="190"/>
      <c r="AB2" s="190"/>
      <c r="AC2" s="190"/>
      <c r="AD2" s="190"/>
      <c r="AE2" s="190"/>
      <c r="AF2" s="190"/>
    </row>
    <row r="3" spans="1:32" s="10" customFormat="1" ht="15" customHeight="1">
      <c r="A3" s="189"/>
      <c r="B3" s="73" t="s">
        <v>16</v>
      </c>
      <c r="J3" s="11"/>
      <c r="L3" s="11"/>
      <c r="M3" s="11"/>
      <c r="N3" s="11"/>
      <c r="O3" s="10" t="s">
        <v>91</v>
      </c>
      <c r="U3" s="190"/>
      <c r="V3" s="328" t="s">
        <v>3</v>
      </c>
      <c r="W3" s="190"/>
      <c r="X3" s="190"/>
      <c r="Y3" s="190"/>
      <c r="Z3" s="190"/>
      <c r="AA3" s="190"/>
      <c r="AB3" s="190"/>
      <c r="AC3" s="190"/>
      <c r="AD3" s="190"/>
      <c r="AE3" s="190"/>
      <c r="AF3" s="190"/>
    </row>
    <row r="4" spans="1:32" s="10" customFormat="1" ht="15" customHeight="1">
      <c r="A4" s="189"/>
      <c r="B4" s="14" t="str">
        <f>IF(Pagina1!$D$4="","Departament",Pagina1!$D$4)</f>
        <v>Departament</v>
      </c>
      <c r="U4" s="190"/>
      <c r="V4" s="328"/>
      <c r="W4" s="190"/>
      <c r="X4" s="190"/>
      <c r="Y4" s="190"/>
      <c r="Z4" s="190"/>
      <c r="AA4" s="190"/>
      <c r="AB4" s="190"/>
      <c r="AC4" s="190"/>
      <c r="AD4" s="190"/>
      <c r="AE4" s="190"/>
      <c r="AF4" s="190"/>
    </row>
    <row r="5" spans="1:32" s="10" customFormat="1" ht="15" customHeight="1">
      <c r="A5" s="189"/>
      <c r="B5" s="88" t="str">
        <f>IF(Pagina1!$D$12="","",CONCATENATE(Pagina1!$B$12,"  ",Pagina1!$D$12))</f>
        <v/>
      </c>
      <c r="U5" s="190"/>
      <c r="V5" s="192" t="s">
        <v>211</v>
      </c>
      <c r="W5" s="190"/>
      <c r="X5" s="190"/>
      <c r="Y5" s="190"/>
      <c r="Z5" s="190"/>
      <c r="AA5" s="190"/>
      <c r="AB5" s="190"/>
      <c r="AC5" s="190"/>
      <c r="AD5" s="190"/>
      <c r="AE5" s="190"/>
      <c r="AF5" s="190"/>
    </row>
    <row r="6" spans="1:32" s="10" customFormat="1" ht="15" customHeight="1">
      <c r="A6" s="189"/>
      <c r="B6" s="88" t="str">
        <f>IF(Pagina1!$D$13="","",CONCATENATE(Pagina1!$B$13,"  ",Pagina1!$D$13))</f>
        <v/>
      </c>
      <c r="O6" s="10" t="s">
        <v>38</v>
      </c>
      <c r="U6" s="190"/>
      <c r="V6" s="191"/>
      <c r="W6" s="190"/>
      <c r="X6" s="190"/>
      <c r="Y6" s="190"/>
      <c r="Z6" s="190"/>
      <c r="AA6" s="190"/>
      <c r="AB6" s="190"/>
      <c r="AC6" s="190"/>
      <c r="AD6" s="190"/>
      <c r="AE6" s="190"/>
      <c r="AF6" s="190"/>
    </row>
    <row r="7" spans="1:32" s="10" customFormat="1" ht="15" customHeight="1">
      <c r="A7" s="189"/>
      <c r="B7" s="88"/>
      <c r="O7" s="10" t="str">
        <f>Pagina1!$H$7</f>
        <v>Prof. univ. dr. ing. Carol SCHNAKOVSZKY</v>
      </c>
      <c r="U7" s="190"/>
      <c r="V7" s="191"/>
      <c r="W7" s="190"/>
      <c r="X7" s="190"/>
      <c r="Y7" s="190"/>
      <c r="Z7" s="190"/>
      <c r="AA7" s="190"/>
      <c r="AB7" s="190"/>
      <c r="AC7" s="190"/>
      <c r="AD7" s="190"/>
      <c r="AE7" s="190"/>
      <c r="AF7" s="190"/>
    </row>
    <row r="8" spans="1:32" ht="15" customHeight="1">
      <c r="B8" s="30"/>
    </row>
    <row r="9" spans="1:32" ht="15" customHeight="1">
      <c r="B9" s="331" t="s">
        <v>18</v>
      </c>
      <c r="C9" s="331"/>
      <c r="D9" s="331"/>
      <c r="E9" s="331"/>
      <c r="F9" s="331"/>
      <c r="G9" s="331"/>
      <c r="H9" s="331"/>
      <c r="I9" s="331"/>
      <c r="J9" s="331"/>
      <c r="K9" s="331"/>
      <c r="L9" s="331"/>
      <c r="M9" s="331"/>
      <c r="N9" s="331"/>
      <c r="O9" s="331"/>
      <c r="P9" s="331"/>
      <c r="Q9" s="331"/>
      <c r="R9" s="331"/>
      <c r="S9" s="331"/>
      <c r="T9" s="77"/>
    </row>
    <row r="10" spans="1:32" s="77" customFormat="1" ht="15" customHeight="1">
      <c r="A10" s="76"/>
      <c r="B10" s="331" t="s">
        <v>258</v>
      </c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1"/>
      <c r="N10" s="331"/>
      <c r="O10" s="331"/>
      <c r="P10" s="331"/>
      <c r="Q10" s="331"/>
      <c r="R10" s="331"/>
      <c r="S10" s="331"/>
      <c r="T10" s="75"/>
      <c r="U10" s="172"/>
      <c r="V10" s="177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</row>
    <row r="11" spans="1:32" ht="15" customHeight="1" thickBot="1">
      <c r="C11" s="6"/>
      <c r="E11" s="78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32" ht="15" customHeight="1" thickBot="1">
      <c r="B12" s="294" t="s">
        <v>259</v>
      </c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5"/>
      <c r="R12" s="295"/>
      <c r="S12" s="296"/>
      <c r="T12" s="78"/>
    </row>
    <row r="13" spans="1:32" s="80" customFormat="1" ht="15" customHeight="1">
      <c r="A13" s="79"/>
      <c r="B13" s="305" t="s">
        <v>0</v>
      </c>
      <c r="C13" s="293" t="s">
        <v>25</v>
      </c>
      <c r="D13" s="293" t="s">
        <v>1</v>
      </c>
      <c r="E13" s="293" t="s">
        <v>3</v>
      </c>
      <c r="F13" s="293" t="s">
        <v>2</v>
      </c>
      <c r="G13" s="303" t="s">
        <v>8</v>
      </c>
      <c r="H13" s="292"/>
      <c r="I13" s="303" t="s">
        <v>9</v>
      </c>
      <c r="J13" s="305" t="s">
        <v>14</v>
      </c>
      <c r="K13" s="293"/>
      <c r="L13" s="293"/>
      <c r="M13" s="303"/>
      <c r="N13" s="303"/>
      <c r="O13" s="267"/>
      <c r="P13" s="292" t="s">
        <v>15</v>
      </c>
      <c r="Q13" s="293"/>
      <c r="R13" s="293"/>
      <c r="S13" s="267"/>
      <c r="T13" s="287"/>
      <c r="U13" s="173"/>
      <c r="V13" s="178"/>
      <c r="W13" s="173"/>
      <c r="X13" s="327" t="s">
        <v>222</v>
      </c>
      <c r="Y13" s="327"/>
      <c r="Z13" s="173"/>
      <c r="AA13" s="173"/>
      <c r="AB13" s="327"/>
      <c r="AC13" s="327"/>
      <c r="AD13" s="173"/>
      <c r="AE13" s="173"/>
      <c r="AF13" s="173"/>
    </row>
    <row r="14" spans="1:32" s="80" customFormat="1" ht="15" customHeight="1" thickBot="1">
      <c r="A14" s="79"/>
      <c r="B14" s="306"/>
      <c r="C14" s="302"/>
      <c r="D14" s="302"/>
      <c r="E14" s="302"/>
      <c r="F14" s="302"/>
      <c r="G14" s="129" t="s">
        <v>95</v>
      </c>
      <c r="H14" s="129" t="s">
        <v>94</v>
      </c>
      <c r="I14" s="304"/>
      <c r="J14" s="128" t="s">
        <v>4</v>
      </c>
      <c r="K14" s="129" t="s">
        <v>5</v>
      </c>
      <c r="L14" s="129" t="s">
        <v>6</v>
      </c>
      <c r="M14" s="130" t="s">
        <v>92</v>
      </c>
      <c r="N14" s="130" t="s">
        <v>7</v>
      </c>
      <c r="O14" s="131" t="s">
        <v>93</v>
      </c>
      <c r="P14" s="132" t="s">
        <v>12</v>
      </c>
      <c r="Q14" s="129" t="s">
        <v>13</v>
      </c>
      <c r="R14" s="129" t="s">
        <v>10</v>
      </c>
      <c r="S14" s="131" t="s">
        <v>11</v>
      </c>
      <c r="T14" s="287"/>
      <c r="U14" s="173"/>
      <c r="V14" s="178"/>
      <c r="W14" s="173"/>
      <c r="X14" s="210" t="s">
        <v>95</v>
      </c>
      <c r="Y14" s="211" t="s">
        <v>94</v>
      </c>
      <c r="Z14" s="173"/>
      <c r="AA14" s="173"/>
      <c r="AB14" s="210"/>
      <c r="AC14" s="211"/>
      <c r="AD14" s="173"/>
      <c r="AE14" s="173"/>
      <c r="AF14" s="173"/>
    </row>
    <row r="15" spans="1:32" ht="15" customHeight="1">
      <c r="B15" s="133" cm="1">
        <f t="array" ref="B15">_xlfn.SEQUENCE(COUNTA(D15:D16))</f>
        <v>1</v>
      </c>
      <c r="C15" s="134"/>
      <c r="D15" s="135" t="s">
        <v>231</v>
      </c>
      <c r="E15" s="136" t="str">
        <f>IF(D15&lt;&gt;"",CONCATENATE($V$5,1,$B15,$C15),"")</f>
        <v>UB01XXX11</v>
      </c>
      <c r="F15" s="134"/>
      <c r="G15" s="134"/>
      <c r="H15" s="134"/>
      <c r="I15" s="137" t="s">
        <v>105</v>
      </c>
      <c r="J15" s="138"/>
      <c r="K15" s="134"/>
      <c r="L15" s="134"/>
      <c r="M15" s="137"/>
      <c r="N15" s="137"/>
      <c r="O15" s="139"/>
      <c r="P15" s="140" t="str">
        <f>IF($J15&lt;&gt;"",$J15*14,"")</f>
        <v/>
      </c>
      <c r="Q15" s="141" t="str">
        <f>IF(SUM($K15:$O15)&lt;&gt;0,SUM($K15:$O15)*14,"")</f>
        <v/>
      </c>
      <c r="R15" s="136" t="str">
        <f>IF(SUM($P15:$Q15)&lt;&gt;0,SUM($P15:$Q15),"")</f>
        <v/>
      </c>
      <c r="S15" s="142" t="str">
        <f>IF(($G15+$H15)&lt;&gt;0,($G15+$H15)*25-$R15,"")</f>
        <v/>
      </c>
      <c r="T15" s="81"/>
      <c r="X15" s="127" t="str">
        <f>IF(SUM($K15,$L15,$N15)&lt;&gt;0,SUM($K15,$L15,$N15)*14,"")</f>
        <v/>
      </c>
      <c r="Y15" s="212" t="str">
        <f>IF(SUM($M15,$O15)&lt;&gt;0,SUM($M15,$O15)*14,"")</f>
        <v/>
      </c>
    </row>
    <row r="16" spans="1:32" ht="15" customHeight="1" thickBot="1">
      <c r="B16" s="133"/>
      <c r="C16" s="134"/>
      <c r="D16" s="143"/>
      <c r="E16" s="136" t="str">
        <f>IF(D16&lt;&gt;"",CONCATENATE($V$5,1,$B16,$C16),"")</f>
        <v/>
      </c>
      <c r="F16" s="134"/>
      <c r="G16" s="146"/>
      <c r="H16" s="147"/>
      <c r="I16" s="148"/>
      <c r="J16" s="149"/>
      <c r="K16" s="146"/>
      <c r="L16" s="146"/>
      <c r="M16" s="148"/>
      <c r="N16" s="148"/>
      <c r="O16" s="150"/>
      <c r="P16" s="151" t="str">
        <f t="shared" ref="P16" si="0">IF(J16&lt;&gt;"",J16*14,"")</f>
        <v/>
      </c>
      <c r="Q16" s="141" t="str">
        <f t="shared" ref="Q16" si="1">IF(SUM($K16:$O16)&lt;&gt;0,SUM($K16:$O16)*14,"")</f>
        <v/>
      </c>
      <c r="R16" s="136" t="str">
        <f t="shared" ref="R16" si="2">IF(SUM($P16:$Q16)&lt;&gt;0,SUM($P16:$Q16),"")</f>
        <v/>
      </c>
      <c r="S16" s="142" t="str">
        <f t="shared" ref="S16" si="3">IF(($G16+$H16)&lt;&gt;0,($G16+$H16)*25-$R16,"")</f>
        <v/>
      </c>
      <c r="T16" s="82"/>
      <c r="X16" s="127" t="str">
        <f t="shared" ref="X16" si="4">IF(SUM($K16,$L16,$N16)&lt;&gt;0,SUM($K16,$L16,$N16)*14,"")</f>
        <v/>
      </c>
      <c r="Y16" s="212" t="str">
        <f t="shared" ref="Y16" si="5">IF(SUM($M16,$O16)&lt;&gt;0,SUM($M16,$O16)*14,"")</f>
        <v/>
      </c>
    </row>
    <row r="17" spans="2:25" ht="15" customHeight="1" thickBot="1">
      <c r="B17" s="297" t="s">
        <v>63</v>
      </c>
      <c r="C17" s="270"/>
      <c r="D17" s="270"/>
      <c r="E17" s="270"/>
      <c r="F17" s="270"/>
      <c r="G17" s="67">
        <f>SUMIF($F15:$F16,"&lt;&gt;DFA",G15:G16)</f>
        <v>0</v>
      </c>
      <c r="H17" s="35">
        <f>SUMIF($F15:$F16,"&lt;&gt;DFA",H15:H16)</f>
        <v>0</v>
      </c>
      <c r="I17" s="332" t="str">
        <f>CONCATENATE(TEXT(COUNTIFS($F15:$F16,"&lt;&gt;DFA",$I15:$I16,"E"),0),"E, ",TEXT(COUNTIFS($F15:$F16,"&lt;&gt;DFA",$I15:$I16,"C"),0),"C, ",TEXT(COUNTIFS($F15:$F16,"&lt;&gt;DFA",$I15:$I16,"V"),0),"V")</f>
        <v>1E, 0C, 0V</v>
      </c>
      <c r="J17" s="60">
        <f t="shared" ref="J17:S17" si="6">SUMIF($F15:$F16,"&lt;&gt;DFA",J15:J16)</f>
        <v>0</v>
      </c>
      <c r="K17" s="61">
        <f t="shared" si="6"/>
        <v>0</v>
      </c>
      <c r="L17" s="61">
        <f t="shared" si="6"/>
        <v>0</v>
      </c>
      <c r="M17" s="61">
        <f t="shared" si="6"/>
        <v>0</v>
      </c>
      <c r="N17" s="61">
        <f t="shared" si="6"/>
        <v>0</v>
      </c>
      <c r="O17" s="62">
        <f t="shared" si="6"/>
        <v>0</v>
      </c>
      <c r="P17" s="60">
        <f t="shared" si="6"/>
        <v>0</v>
      </c>
      <c r="Q17" s="61">
        <f t="shared" si="6"/>
        <v>0</v>
      </c>
      <c r="R17" s="61">
        <f t="shared" si="6"/>
        <v>0</v>
      </c>
      <c r="S17" s="62">
        <f t="shared" si="6"/>
        <v>0</v>
      </c>
      <c r="T17" s="288"/>
      <c r="X17" s="127">
        <f>SUMIF($F15:$F16,"&lt;&gt;DFA",X15:X16)</f>
        <v>0</v>
      </c>
      <c r="Y17" s="212">
        <f>SUMIF($F15:$F16,"&lt;&gt;DFA",Y15:Y16)</f>
        <v>0</v>
      </c>
    </row>
    <row r="18" spans="2:25" ht="15" customHeight="1" thickBot="1">
      <c r="B18" s="299"/>
      <c r="C18" s="300"/>
      <c r="D18" s="300"/>
      <c r="E18" s="300"/>
      <c r="F18" s="301"/>
      <c r="G18" s="269">
        <f>SUM(G17:H17)</f>
        <v>0</v>
      </c>
      <c r="H18" s="320"/>
      <c r="I18" s="333"/>
      <c r="J18" s="269">
        <f>SUM(J17:O17)</f>
        <v>0</v>
      </c>
      <c r="K18" s="281"/>
      <c r="L18" s="281"/>
      <c r="M18" s="281"/>
      <c r="N18" s="281"/>
      <c r="O18" s="271"/>
      <c r="P18" s="269">
        <f>SUM(P17:Q17)</f>
        <v>0</v>
      </c>
      <c r="Q18" s="320"/>
      <c r="R18" s="281">
        <f>SUM(R17:S17)</f>
        <v>0</v>
      </c>
      <c r="S18" s="271"/>
      <c r="T18" s="289"/>
    </row>
    <row r="19" spans="2:25" ht="15" customHeight="1"/>
    <row r="20" spans="2:25" ht="15" customHeight="1">
      <c r="I20" s="53" t="s">
        <v>95</v>
      </c>
      <c r="J20" s="54" t="s">
        <v>101</v>
      </c>
      <c r="K20" s="7"/>
      <c r="L20" s="7"/>
      <c r="M20" s="7"/>
      <c r="N20" s="7"/>
      <c r="O20" s="7"/>
      <c r="P20" s="7"/>
      <c r="Q20" s="7"/>
    </row>
    <row r="21" spans="2:25" ht="15" customHeight="1">
      <c r="C21" s="230"/>
      <c r="D21" s="152"/>
      <c r="E21" s="153"/>
      <c r="I21" s="53" t="s">
        <v>94</v>
      </c>
      <c r="J21" s="54" t="s">
        <v>102</v>
      </c>
      <c r="K21" s="7"/>
      <c r="L21" s="7"/>
      <c r="M21" s="7"/>
      <c r="N21" s="7"/>
      <c r="O21" s="7"/>
      <c r="P21" s="7"/>
      <c r="Q21" s="7"/>
    </row>
    <row r="22" spans="2:25" ht="15" customHeight="1">
      <c r="C22" s="230"/>
      <c r="D22" s="152"/>
      <c r="E22" s="153"/>
      <c r="I22" s="53" t="s">
        <v>9</v>
      </c>
      <c r="J22" s="7" t="s">
        <v>27</v>
      </c>
      <c r="K22" s="7"/>
      <c r="L22" s="7"/>
      <c r="M22" s="7"/>
      <c r="N22" s="7"/>
      <c r="O22" s="7"/>
      <c r="P22" s="7"/>
      <c r="Q22" s="7"/>
    </row>
    <row r="23" spans="2:25" ht="15" customHeight="1">
      <c r="C23" s="309"/>
      <c r="D23" s="152"/>
      <c r="E23" s="153"/>
      <c r="I23" s="53" t="s">
        <v>4</v>
      </c>
      <c r="J23" s="7" t="s">
        <v>28</v>
      </c>
      <c r="K23" s="7"/>
      <c r="L23" s="7"/>
      <c r="M23" s="7"/>
      <c r="N23" s="7"/>
      <c r="O23" s="7"/>
      <c r="P23" s="7"/>
      <c r="Q23" s="7"/>
    </row>
    <row r="24" spans="2:25" ht="15" customHeight="1">
      <c r="C24" s="309"/>
      <c r="D24" s="152"/>
      <c r="E24" s="153"/>
      <c r="I24" s="53" t="s">
        <v>5</v>
      </c>
      <c r="J24" s="7" t="s">
        <v>29</v>
      </c>
      <c r="K24" s="7"/>
      <c r="L24" s="7"/>
      <c r="M24" s="7"/>
      <c r="N24" s="7"/>
      <c r="O24" s="7"/>
      <c r="P24" s="7"/>
      <c r="Q24" s="7"/>
    </row>
    <row r="25" spans="2:25" ht="15" customHeight="1">
      <c r="C25" s="309"/>
      <c r="D25" s="152"/>
      <c r="E25" s="153"/>
      <c r="I25" s="53" t="s">
        <v>6</v>
      </c>
      <c r="J25" s="7" t="s">
        <v>30</v>
      </c>
    </row>
    <row r="26" spans="2:25" ht="15" customHeight="1">
      <c r="C26" s="309"/>
      <c r="D26" s="152"/>
      <c r="E26" s="153"/>
      <c r="I26" s="53" t="s">
        <v>7</v>
      </c>
      <c r="J26" s="7" t="s">
        <v>31</v>
      </c>
    </row>
    <row r="27" spans="2:25" ht="15" customHeight="1">
      <c r="C27" s="309"/>
      <c r="D27" s="152"/>
      <c r="E27" s="153"/>
      <c r="I27" s="53" t="s">
        <v>92</v>
      </c>
      <c r="J27" s="54" t="s">
        <v>103</v>
      </c>
      <c r="K27" s="7"/>
      <c r="L27" s="7"/>
      <c r="M27" s="7"/>
      <c r="N27" s="7"/>
      <c r="O27" s="7"/>
      <c r="P27" s="7"/>
      <c r="Q27" s="7"/>
    </row>
    <row r="28" spans="2:25" ht="15" customHeight="1">
      <c r="C28" s="309"/>
      <c r="D28" s="152"/>
      <c r="E28" s="153"/>
      <c r="I28" s="53" t="s">
        <v>93</v>
      </c>
      <c r="J28" s="54" t="s">
        <v>104</v>
      </c>
      <c r="K28" s="7"/>
      <c r="L28" s="7"/>
      <c r="M28" s="7"/>
      <c r="N28" s="7"/>
      <c r="O28" s="7"/>
      <c r="P28" s="7"/>
      <c r="Q28" s="7"/>
    </row>
    <row r="29" spans="2:25" ht="15" customHeight="1">
      <c r="C29" s="309"/>
      <c r="D29" s="152"/>
      <c r="E29" s="153"/>
      <c r="I29" s="53" t="s">
        <v>12</v>
      </c>
      <c r="J29" s="7" t="s">
        <v>32</v>
      </c>
      <c r="K29" s="7"/>
      <c r="L29" s="7"/>
      <c r="M29" s="7"/>
      <c r="N29" s="7"/>
      <c r="O29" s="7"/>
      <c r="P29" s="7"/>
      <c r="Q29" s="7"/>
    </row>
    <row r="30" spans="2:25" ht="15" customHeight="1">
      <c r="C30" s="309"/>
      <c r="D30" s="152"/>
      <c r="E30" s="153"/>
      <c r="I30" s="53" t="s">
        <v>13</v>
      </c>
      <c r="J30" s="7" t="s">
        <v>33</v>
      </c>
      <c r="K30" s="7"/>
      <c r="L30" s="7"/>
      <c r="M30" s="7"/>
      <c r="N30" s="7"/>
      <c r="O30" s="7"/>
      <c r="P30" s="7"/>
      <c r="Q30" s="7"/>
    </row>
    <row r="31" spans="2:25" ht="15" customHeight="1">
      <c r="C31" s="309"/>
      <c r="D31" s="152"/>
      <c r="E31" s="153"/>
      <c r="I31" s="53" t="s">
        <v>10</v>
      </c>
      <c r="J31" s="7" t="s">
        <v>34</v>
      </c>
      <c r="K31" s="7"/>
      <c r="L31" s="7"/>
      <c r="M31" s="7"/>
      <c r="N31" s="7"/>
      <c r="O31" s="7"/>
      <c r="P31" s="7"/>
      <c r="Q31" s="7"/>
    </row>
    <row r="32" spans="2:25" ht="15" customHeight="1">
      <c r="C32" s="309"/>
      <c r="D32" s="152"/>
      <c r="E32" s="153"/>
      <c r="I32" s="53" t="s">
        <v>11</v>
      </c>
      <c r="J32" s="7" t="s">
        <v>35</v>
      </c>
      <c r="K32" s="7"/>
      <c r="L32" s="7"/>
      <c r="M32" s="7"/>
      <c r="N32" s="7"/>
      <c r="O32" s="7"/>
      <c r="P32" s="7"/>
      <c r="Q32" s="7"/>
    </row>
    <row r="33" spans="1:22" ht="15" customHeight="1">
      <c r="C33" s="309"/>
      <c r="D33" s="152"/>
      <c r="E33" s="153"/>
      <c r="I33" s="53" t="s">
        <v>21</v>
      </c>
      <c r="J33" s="7" t="s">
        <v>36</v>
      </c>
      <c r="K33" s="7"/>
      <c r="L33" s="7"/>
      <c r="M33" s="7"/>
      <c r="N33" s="7"/>
      <c r="O33" s="7"/>
      <c r="P33" s="7"/>
      <c r="Q33" s="7"/>
    </row>
    <row r="34" spans="1:22" ht="15" customHeight="1">
      <c r="C34" s="309"/>
      <c r="D34" s="152"/>
      <c r="E34" s="153"/>
      <c r="I34" s="53" t="s">
        <v>23</v>
      </c>
      <c r="J34" s="7" t="s">
        <v>169</v>
      </c>
      <c r="K34" s="7"/>
      <c r="L34" s="7"/>
      <c r="M34" s="7"/>
      <c r="N34" s="7"/>
      <c r="O34" s="7"/>
      <c r="P34" s="7"/>
      <c r="Q34" s="7"/>
    </row>
    <row r="35" spans="1:22" ht="15" customHeight="1">
      <c r="C35" s="309"/>
      <c r="D35" s="152"/>
      <c r="E35" s="153"/>
      <c r="I35" s="53" t="s">
        <v>22</v>
      </c>
      <c r="J35" s="7" t="s">
        <v>37</v>
      </c>
      <c r="K35" s="7"/>
      <c r="L35" s="7"/>
      <c r="M35" s="7"/>
      <c r="N35" s="7"/>
      <c r="O35" s="7"/>
      <c r="P35" s="7"/>
      <c r="Q35" s="7"/>
    </row>
    <row r="36" spans="1:22" ht="15" customHeight="1">
      <c r="C36" s="309"/>
      <c r="D36" s="152"/>
      <c r="E36" s="153"/>
      <c r="I36" s="53"/>
      <c r="J36" s="7"/>
      <c r="K36" s="7"/>
      <c r="L36" s="7"/>
      <c r="M36" s="7"/>
      <c r="N36" s="7"/>
      <c r="O36" s="7"/>
      <c r="P36" s="7"/>
      <c r="Q36" s="7"/>
    </row>
    <row r="37" spans="1:22" ht="15" customHeight="1">
      <c r="C37" s="309"/>
      <c r="D37" s="152"/>
      <c r="E37" s="153"/>
      <c r="I37" s="53" t="s">
        <v>177</v>
      </c>
      <c r="J37" s="7" t="s">
        <v>178</v>
      </c>
    </row>
    <row r="38" spans="1:22" ht="15" customHeight="1">
      <c r="C38" s="309"/>
      <c r="D38" s="152"/>
      <c r="E38" s="153"/>
      <c r="I38" s="53" t="s">
        <v>180</v>
      </c>
      <c r="J38" s="7" t="s">
        <v>181</v>
      </c>
    </row>
    <row r="39" spans="1:22" ht="15" customHeight="1">
      <c r="C39" s="309"/>
      <c r="D39" s="152"/>
      <c r="E39" s="153"/>
      <c r="I39" s="53" t="s">
        <v>183</v>
      </c>
      <c r="J39" s="7" t="s">
        <v>184</v>
      </c>
    </row>
    <row r="40" spans="1:22" ht="15" customHeight="1">
      <c r="C40" s="309"/>
      <c r="D40" s="152"/>
      <c r="E40" s="153"/>
    </row>
    <row r="41" spans="1:22" ht="15" customHeight="1"/>
    <row r="42" spans="1:22" s="126" customFormat="1" ht="15" customHeight="1">
      <c r="A42" s="68"/>
      <c r="B42" s="56"/>
      <c r="C42" s="30" t="str">
        <f>Pagina1!$B$45</f>
        <v>DECAN,</v>
      </c>
      <c r="D42" s="56"/>
      <c r="E42" s="86">
        <f>Pagina1!F47</f>
        <v>0</v>
      </c>
      <c r="F42" s="56"/>
      <c r="G42" s="56"/>
      <c r="H42" s="56"/>
      <c r="I42" s="56"/>
      <c r="J42" s="56"/>
      <c r="K42" s="256" t="str">
        <f>Pagina1!$I$45</f>
        <v>DIRECTOR DEPARTAMENT,</v>
      </c>
      <c r="L42" s="256"/>
      <c r="M42" s="256"/>
      <c r="N42" s="256"/>
      <c r="O42" s="256"/>
      <c r="P42" s="256"/>
      <c r="Q42" s="256"/>
      <c r="R42" s="256"/>
      <c r="S42" s="256"/>
      <c r="T42" s="256"/>
      <c r="V42" s="176"/>
    </row>
    <row r="43" spans="1:22" s="126" customFormat="1" ht="15" customHeight="1">
      <c r="A43" s="68"/>
      <c r="B43" s="30" t="str">
        <f>Pagina1!$A$46</f>
        <v>Prof. univ. dr. ing. Mirela PANAINTE-LEHĂDUȘ</v>
      </c>
      <c r="C43" s="30"/>
      <c r="D43" s="13"/>
      <c r="E43" s="86"/>
      <c r="F43" s="13"/>
      <c r="G43" s="13"/>
      <c r="H43" s="13"/>
      <c r="I43" s="13"/>
      <c r="J43" s="256">
        <f>Pagina1!$G$46</f>
        <v>0</v>
      </c>
      <c r="K43" s="256"/>
      <c r="L43" s="256"/>
      <c r="M43" s="256"/>
      <c r="N43" s="256"/>
      <c r="O43" s="256"/>
      <c r="P43" s="256"/>
      <c r="Q43" s="256"/>
      <c r="R43" s="256"/>
      <c r="S43" s="256"/>
      <c r="T43" s="256"/>
      <c r="V43" s="176"/>
    </row>
    <row r="44" spans="1:22" s="126" customFormat="1" ht="15" customHeight="1">
      <c r="A44" s="68"/>
      <c r="B44" s="56"/>
      <c r="C44" s="30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87"/>
      <c r="Q44" s="56"/>
      <c r="R44" s="56"/>
      <c r="S44" s="56"/>
      <c r="T44" s="56"/>
      <c r="V44" s="176"/>
    </row>
    <row r="45" spans="1:22" s="126" customFormat="1" ht="15" customHeight="1">
      <c r="A45" s="68"/>
      <c r="B45" s="56"/>
      <c r="C45" s="30"/>
      <c r="D45" s="13"/>
      <c r="E45" s="245" t="str">
        <f>Pagina1!$F$48</f>
        <v>COORDONATOR PROGRAM,</v>
      </c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87"/>
      <c r="Q45" s="56"/>
      <c r="R45" s="56"/>
      <c r="S45" s="56"/>
      <c r="T45" s="56"/>
      <c r="V45" s="176"/>
    </row>
    <row r="46" spans="1:22" s="126" customFormat="1" ht="15" customHeight="1">
      <c r="A46" s="68"/>
      <c r="B46" s="56"/>
      <c r="C46" s="30"/>
      <c r="D46" s="13"/>
      <c r="E46" s="13">
        <f>Pagina1!$F$49</f>
        <v>0</v>
      </c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87"/>
      <c r="Q46" s="56"/>
      <c r="R46" s="56"/>
      <c r="S46" s="56"/>
      <c r="T46" s="56"/>
      <c r="V46" s="176"/>
    </row>
    <row r="47" spans="1:22" s="126" customFormat="1" ht="15" customHeight="1">
      <c r="A47" s="68"/>
      <c r="B47" s="56"/>
      <c r="C47" s="30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87"/>
      <c r="Q47" s="56"/>
      <c r="R47" s="56"/>
      <c r="S47" s="56"/>
      <c r="T47" s="56"/>
      <c r="V47" s="176"/>
    </row>
    <row r="48" spans="1:22" s="126" customFormat="1">
      <c r="A48" s="68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V48" s="176"/>
    </row>
    <row r="49" spans="1:22" s="126" customFormat="1">
      <c r="A49" s="68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V49" s="176"/>
    </row>
    <row r="50" spans="1:22" s="126" customFormat="1">
      <c r="A50" s="68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V50" s="176"/>
    </row>
    <row r="51" spans="1:22" s="126" customFormat="1">
      <c r="A51" s="68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V51" s="176"/>
    </row>
    <row r="52" spans="1:22" s="126" customFormat="1">
      <c r="A52" s="68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V52" s="176"/>
    </row>
    <row r="53" spans="1:22" s="126" customFormat="1">
      <c r="A53" s="68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V53" s="176"/>
    </row>
    <row r="54" spans="1:22" s="126" customFormat="1">
      <c r="A54" s="68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V54" s="176"/>
    </row>
    <row r="55" spans="1:22" s="126" customFormat="1">
      <c r="A55" s="68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V55" s="176"/>
    </row>
    <row r="56" spans="1:22" s="126" customFormat="1">
      <c r="A56" s="68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V56" s="176"/>
    </row>
    <row r="57" spans="1:22" s="126" customFormat="1">
      <c r="A57" s="68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V57" s="176"/>
    </row>
    <row r="58" spans="1:22" s="126" customFormat="1">
      <c r="A58" s="68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V58" s="176"/>
    </row>
    <row r="59" spans="1:22" s="126" customFormat="1">
      <c r="A59" s="68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V59" s="176"/>
    </row>
    <row r="60" spans="1:22" s="126" customFormat="1">
      <c r="A60" s="68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V60" s="176"/>
    </row>
    <row r="61" spans="1:22" s="126" customFormat="1">
      <c r="A61" s="68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V61" s="176"/>
    </row>
    <row r="62" spans="1:22" s="126" customFormat="1">
      <c r="A62" s="68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V62" s="176"/>
    </row>
    <row r="63" spans="1:22" s="126" customFormat="1">
      <c r="A63" s="68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V63" s="176"/>
    </row>
    <row r="64" spans="1:22" s="126" customFormat="1">
      <c r="A64" s="68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V64" s="176"/>
    </row>
    <row r="65" spans="1:22" s="126" customFormat="1">
      <c r="A65" s="68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V65" s="176"/>
    </row>
    <row r="66" spans="1:22" s="126" customFormat="1">
      <c r="A66" s="68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V66" s="176"/>
    </row>
    <row r="67" spans="1:22" s="126" customFormat="1">
      <c r="A67" s="68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V67" s="176"/>
    </row>
    <row r="68" spans="1:22" s="126" customFormat="1">
      <c r="A68" s="68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V68" s="176"/>
    </row>
    <row r="69" spans="1:22" s="126" customFormat="1">
      <c r="A69" s="68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V69" s="176"/>
    </row>
    <row r="70" spans="1:22" s="126" customFormat="1">
      <c r="A70" s="68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V70" s="176"/>
    </row>
    <row r="71" spans="1:22" s="126" customFormat="1">
      <c r="A71" s="68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V71" s="176"/>
    </row>
    <row r="72" spans="1:22" s="126" customFormat="1">
      <c r="A72" s="68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V72" s="176"/>
    </row>
    <row r="73" spans="1:22" s="126" customFormat="1">
      <c r="A73" s="68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V73" s="176"/>
    </row>
    <row r="74" spans="1:22" s="126" customFormat="1">
      <c r="A74" s="68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V74" s="176"/>
    </row>
    <row r="75" spans="1:22" s="126" customFormat="1">
      <c r="A75" s="68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V75" s="176"/>
    </row>
    <row r="76" spans="1:22" s="126" customFormat="1">
      <c r="A76" s="68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V76" s="176"/>
    </row>
    <row r="77" spans="1:22" s="126" customFormat="1">
      <c r="A77" s="68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V77" s="176"/>
    </row>
    <row r="78" spans="1:22" s="126" customFormat="1">
      <c r="A78" s="68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V78" s="176"/>
    </row>
    <row r="79" spans="1:22" s="126" customFormat="1">
      <c r="A79" s="68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V79" s="176"/>
    </row>
    <row r="80" spans="1:22" s="126" customFormat="1">
      <c r="A80" s="68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V80" s="176"/>
    </row>
    <row r="81" spans="1:22" s="126" customFormat="1">
      <c r="A81" s="68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V81" s="176"/>
    </row>
    <row r="82" spans="1:22" s="126" customFormat="1">
      <c r="A82" s="68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V82" s="176"/>
    </row>
    <row r="83" spans="1:22" s="126" customFormat="1">
      <c r="A83" s="68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V83" s="176"/>
    </row>
    <row r="84" spans="1:22" s="126" customFormat="1">
      <c r="A84" s="68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V84" s="176"/>
    </row>
    <row r="85" spans="1:22" s="126" customFormat="1">
      <c r="A85" s="68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V85" s="176"/>
    </row>
    <row r="86" spans="1:22" s="126" customFormat="1">
      <c r="A86" s="68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V86" s="176"/>
    </row>
    <row r="87" spans="1:22" s="126" customFormat="1">
      <c r="A87" s="68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V87" s="176"/>
    </row>
    <row r="88" spans="1:22" s="126" customFormat="1">
      <c r="A88" s="68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V88" s="176"/>
    </row>
    <row r="89" spans="1:22" s="126" customFormat="1">
      <c r="A89" s="68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V89" s="176"/>
    </row>
    <row r="90" spans="1:22" s="126" customFormat="1">
      <c r="A90" s="68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V90" s="176"/>
    </row>
    <row r="91" spans="1:22" s="126" customFormat="1">
      <c r="A91" s="68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V91" s="176"/>
    </row>
    <row r="92" spans="1:22" s="126" customFormat="1">
      <c r="A92" s="68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V92" s="176"/>
    </row>
    <row r="93" spans="1:22" s="126" customFormat="1">
      <c r="A93" s="68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V93" s="176"/>
    </row>
    <row r="94" spans="1:22" s="126" customFormat="1">
      <c r="A94" s="68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V94" s="176"/>
    </row>
    <row r="95" spans="1:22" s="126" customFormat="1">
      <c r="A95" s="68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V95" s="176"/>
    </row>
    <row r="96" spans="1:22" s="126" customFormat="1">
      <c r="A96" s="68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V96" s="176"/>
    </row>
    <row r="97" spans="1:22" s="126" customFormat="1">
      <c r="A97" s="68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V97" s="176"/>
    </row>
    <row r="98" spans="1:22" s="126" customFormat="1">
      <c r="A98" s="68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V98" s="176"/>
    </row>
    <row r="99" spans="1:22" s="126" customFormat="1">
      <c r="A99" s="68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V99" s="176"/>
    </row>
    <row r="100" spans="1:22" s="126" customFormat="1">
      <c r="A100" s="68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V100" s="176"/>
    </row>
    <row r="101" spans="1:22" s="126" customFormat="1">
      <c r="A101" s="68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V101" s="176"/>
    </row>
    <row r="102" spans="1:22" s="126" customFormat="1">
      <c r="A102" s="68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V102" s="176"/>
    </row>
    <row r="103" spans="1:22" s="126" customFormat="1">
      <c r="A103" s="68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V103" s="176"/>
    </row>
    <row r="104" spans="1:22" s="126" customFormat="1">
      <c r="A104" s="68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V104" s="176"/>
    </row>
    <row r="105" spans="1:22" s="126" customFormat="1">
      <c r="A105" s="68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V105" s="176"/>
    </row>
    <row r="106" spans="1:22" s="126" customFormat="1">
      <c r="A106" s="68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V106" s="176"/>
    </row>
    <row r="107" spans="1:22" s="126" customFormat="1">
      <c r="A107" s="68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V107" s="176"/>
    </row>
    <row r="108" spans="1:22" s="126" customFormat="1">
      <c r="A108" s="68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V108" s="176"/>
    </row>
    <row r="109" spans="1:22" s="126" customFormat="1">
      <c r="A109" s="68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V109" s="176"/>
    </row>
    <row r="110" spans="1:22" s="126" customFormat="1">
      <c r="A110" s="68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V110" s="176"/>
    </row>
    <row r="111" spans="1:22" s="126" customFormat="1">
      <c r="A111" s="68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V111" s="176"/>
    </row>
    <row r="112" spans="1:22" s="126" customFormat="1">
      <c r="A112" s="68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V112" s="176"/>
    </row>
    <row r="113" spans="1:22" s="126" customFormat="1">
      <c r="A113" s="68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V113" s="176"/>
    </row>
    <row r="114" spans="1:22" s="126" customFormat="1">
      <c r="A114" s="68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V114" s="176"/>
    </row>
    <row r="115" spans="1:22" s="126" customFormat="1">
      <c r="A115" s="68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V115" s="176"/>
    </row>
    <row r="116" spans="1:22" s="126" customFormat="1">
      <c r="A116" s="68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V116" s="176"/>
    </row>
    <row r="117" spans="1:22" s="126" customFormat="1">
      <c r="A117" s="68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V117" s="176"/>
    </row>
    <row r="118" spans="1:22" s="126" customFormat="1">
      <c r="A118" s="68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V118" s="176"/>
    </row>
    <row r="119" spans="1:22" s="126" customFormat="1">
      <c r="A119" s="68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V119" s="176"/>
    </row>
    <row r="120" spans="1:22" s="126" customFormat="1">
      <c r="A120" s="68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V120" s="176"/>
    </row>
    <row r="121" spans="1:22" s="126" customFormat="1">
      <c r="A121" s="68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V121" s="176"/>
    </row>
    <row r="122" spans="1:22" s="126" customFormat="1">
      <c r="A122" s="68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V122" s="176"/>
    </row>
    <row r="123" spans="1:22" s="126" customFormat="1">
      <c r="A123" s="68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V123" s="176"/>
    </row>
    <row r="124" spans="1:22" s="126" customFormat="1">
      <c r="A124" s="68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V124" s="176"/>
    </row>
    <row r="125" spans="1:22" s="126" customFormat="1">
      <c r="A125" s="68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V125" s="176"/>
    </row>
    <row r="126" spans="1:22" s="126" customFormat="1">
      <c r="A126" s="68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V126" s="176"/>
    </row>
    <row r="127" spans="1:22" s="126" customFormat="1">
      <c r="A127" s="68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V127" s="176"/>
    </row>
    <row r="128" spans="1:22" s="126" customFormat="1">
      <c r="A128" s="68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V128" s="176"/>
    </row>
    <row r="129" spans="1:22" s="126" customFormat="1">
      <c r="A129" s="68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V129" s="176"/>
    </row>
    <row r="130" spans="1:22" s="126" customFormat="1">
      <c r="A130" s="68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V130" s="176"/>
    </row>
    <row r="131" spans="1:22" s="126" customFormat="1">
      <c r="A131" s="68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V131" s="176"/>
    </row>
    <row r="132" spans="1:22" s="126" customFormat="1">
      <c r="A132" s="68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V132" s="176"/>
    </row>
    <row r="133" spans="1:22" s="126" customFormat="1">
      <c r="A133" s="68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V133" s="176"/>
    </row>
    <row r="134" spans="1:22" s="126" customFormat="1">
      <c r="A134" s="68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V134" s="176"/>
    </row>
    <row r="135" spans="1:22" s="126" customFormat="1">
      <c r="A135" s="68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V135" s="176"/>
    </row>
    <row r="136" spans="1:22" s="126" customFormat="1">
      <c r="A136" s="68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V136" s="176"/>
    </row>
    <row r="137" spans="1:22" s="126" customFormat="1">
      <c r="A137" s="68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V137" s="176"/>
    </row>
    <row r="138" spans="1:22" s="126" customFormat="1">
      <c r="A138" s="68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V138" s="176"/>
    </row>
    <row r="139" spans="1:22" s="126" customFormat="1">
      <c r="A139" s="68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V139" s="176"/>
    </row>
    <row r="140" spans="1:22" s="126" customFormat="1">
      <c r="A140" s="68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V140" s="176"/>
    </row>
    <row r="141" spans="1:22" s="126" customFormat="1">
      <c r="A141" s="68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V141" s="176"/>
    </row>
    <row r="142" spans="1:22" s="126" customFormat="1">
      <c r="A142" s="68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V142" s="176"/>
    </row>
    <row r="143" spans="1:22" s="126" customFormat="1">
      <c r="A143" s="68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V143" s="176"/>
    </row>
    <row r="144" spans="1:22" s="126" customFormat="1">
      <c r="A144" s="68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V144" s="176"/>
    </row>
    <row r="145" spans="1:22" s="126" customFormat="1">
      <c r="A145" s="68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V145" s="176"/>
    </row>
    <row r="146" spans="1:22" s="126" customFormat="1">
      <c r="A146" s="68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V146" s="176"/>
    </row>
    <row r="147" spans="1:22" s="126" customFormat="1">
      <c r="A147" s="68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V147" s="176"/>
    </row>
    <row r="148" spans="1:22" s="126" customFormat="1">
      <c r="A148" s="68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V148" s="176"/>
    </row>
    <row r="149" spans="1:22" s="126" customFormat="1">
      <c r="A149" s="68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V149" s="176"/>
    </row>
    <row r="150" spans="1:22" s="126" customFormat="1">
      <c r="A150" s="68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V150" s="176"/>
    </row>
    <row r="151" spans="1:22" s="126" customFormat="1">
      <c r="A151" s="68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V151" s="176"/>
    </row>
    <row r="152" spans="1:22" s="126" customFormat="1">
      <c r="A152" s="68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V152" s="176"/>
    </row>
    <row r="153" spans="1:22" s="126" customFormat="1">
      <c r="A153" s="68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V153" s="176"/>
    </row>
    <row r="154" spans="1:22" s="126" customFormat="1">
      <c r="A154" s="68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V154" s="176"/>
    </row>
    <row r="155" spans="1:22" s="126" customFormat="1">
      <c r="A155" s="68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V155" s="176"/>
    </row>
    <row r="156" spans="1:22" s="126" customFormat="1">
      <c r="A156" s="68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V156" s="176"/>
    </row>
    <row r="157" spans="1:22" s="126" customFormat="1">
      <c r="A157" s="68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V157" s="176"/>
    </row>
    <row r="158" spans="1:22" s="126" customFormat="1">
      <c r="A158" s="68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V158" s="176"/>
    </row>
    <row r="159" spans="1:22" s="126" customFormat="1">
      <c r="A159" s="68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V159" s="176"/>
    </row>
    <row r="160" spans="1:22" s="126" customFormat="1">
      <c r="A160" s="68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V160" s="176"/>
    </row>
    <row r="161" spans="1:22" s="126" customFormat="1">
      <c r="A161" s="68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V161" s="176"/>
    </row>
    <row r="162" spans="1:22" s="126" customFormat="1">
      <c r="A162" s="68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V162" s="176"/>
    </row>
    <row r="163" spans="1:22" s="126" customFormat="1">
      <c r="A163" s="68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V163" s="176"/>
    </row>
    <row r="164" spans="1:22" s="126" customFormat="1">
      <c r="A164" s="68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V164" s="176"/>
    </row>
    <row r="165" spans="1:22" s="126" customFormat="1">
      <c r="A165" s="68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V165" s="176"/>
    </row>
    <row r="166" spans="1:22" s="126" customFormat="1">
      <c r="A166" s="68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V166" s="176"/>
    </row>
    <row r="167" spans="1:22" s="126" customFormat="1">
      <c r="A167" s="68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V167" s="176"/>
    </row>
    <row r="168" spans="1:22" s="126" customFormat="1">
      <c r="A168" s="68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V168" s="176"/>
    </row>
    <row r="169" spans="1:22" s="126" customFormat="1">
      <c r="A169" s="68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V169" s="176"/>
    </row>
    <row r="170" spans="1:22" s="126" customFormat="1">
      <c r="A170" s="68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V170" s="176"/>
    </row>
    <row r="171" spans="1:22" s="126" customFormat="1">
      <c r="A171" s="68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V171" s="176"/>
    </row>
    <row r="172" spans="1:22" s="126" customFormat="1">
      <c r="A172" s="68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V172" s="176"/>
    </row>
    <row r="173" spans="1:22" s="126" customFormat="1">
      <c r="A173" s="68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V173" s="176"/>
    </row>
    <row r="174" spans="1:22" s="126" customFormat="1">
      <c r="A174" s="68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V174" s="176"/>
    </row>
    <row r="175" spans="1:22" s="126" customFormat="1">
      <c r="A175" s="68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V175" s="176"/>
    </row>
    <row r="176" spans="1:22" s="126" customFormat="1">
      <c r="A176" s="68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V176" s="176"/>
    </row>
    <row r="177" spans="1:22" s="126" customFormat="1">
      <c r="A177" s="68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V177" s="176"/>
    </row>
    <row r="178" spans="1:22" s="126" customFormat="1">
      <c r="A178" s="68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V178" s="176"/>
    </row>
    <row r="179" spans="1:22" s="126" customFormat="1">
      <c r="A179" s="68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V179" s="176"/>
    </row>
    <row r="180" spans="1:22" s="126" customFormat="1">
      <c r="A180" s="68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V180" s="176"/>
    </row>
    <row r="181" spans="1:22" s="126" customFormat="1">
      <c r="A181" s="68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V181" s="176"/>
    </row>
    <row r="182" spans="1:22" s="126" customFormat="1">
      <c r="A182" s="68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V182" s="176"/>
    </row>
    <row r="183" spans="1:22" s="126" customFormat="1">
      <c r="A183" s="68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V183" s="176"/>
    </row>
    <row r="184" spans="1:22" s="126" customFormat="1">
      <c r="A184" s="68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V184" s="176"/>
    </row>
    <row r="185" spans="1:22" s="126" customFormat="1">
      <c r="A185" s="68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V185" s="176"/>
    </row>
    <row r="186" spans="1:22" s="126" customFormat="1">
      <c r="A186" s="68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V186" s="176"/>
    </row>
    <row r="187" spans="1:22" s="126" customFormat="1">
      <c r="A187" s="68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V187" s="176"/>
    </row>
    <row r="188" spans="1:22" s="126" customFormat="1">
      <c r="A188" s="68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V188" s="176"/>
    </row>
    <row r="189" spans="1:22" s="126" customFormat="1">
      <c r="A189" s="68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V189" s="176"/>
    </row>
    <row r="190" spans="1:22" s="126" customFormat="1">
      <c r="A190" s="68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V190" s="176"/>
    </row>
    <row r="191" spans="1:22" s="126" customFormat="1">
      <c r="A191" s="68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V191" s="176"/>
    </row>
    <row r="192" spans="1:22" s="126" customFormat="1">
      <c r="A192" s="68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V192" s="176"/>
    </row>
    <row r="193" spans="1:22" s="126" customFormat="1">
      <c r="A193" s="68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V193" s="176"/>
    </row>
    <row r="194" spans="1:22" s="126" customFormat="1">
      <c r="A194" s="68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V194" s="176"/>
    </row>
    <row r="195" spans="1:22" s="126" customFormat="1">
      <c r="A195" s="68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V195" s="176"/>
    </row>
    <row r="196" spans="1:22" s="126" customFormat="1">
      <c r="A196" s="68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V196" s="176"/>
    </row>
    <row r="197" spans="1:22" s="126" customFormat="1">
      <c r="A197" s="68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V197" s="176"/>
    </row>
    <row r="198" spans="1:22" s="126" customFormat="1">
      <c r="A198" s="68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V198" s="176"/>
    </row>
    <row r="199" spans="1:22" s="126" customFormat="1">
      <c r="A199" s="68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V199" s="176"/>
    </row>
    <row r="200" spans="1:22" s="126" customFormat="1">
      <c r="A200" s="68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V200" s="176"/>
    </row>
    <row r="201" spans="1:22" s="126" customFormat="1">
      <c r="A201" s="68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V201" s="176"/>
    </row>
    <row r="202" spans="1:22" s="126" customFormat="1">
      <c r="A202" s="68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V202" s="176"/>
    </row>
    <row r="203" spans="1:22" s="126" customFormat="1">
      <c r="A203" s="68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V203" s="176"/>
    </row>
    <row r="204" spans="1:22" s="126" customFormat="1">
      <c r="A204" s="68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V204" s="176"/>
    </row>
    <row r="205" spans="1:22" s="126" customFormat="1">
      <c r="A205" s="68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V205" s="176"/>
    </row>
    <row r="206" spans="1:22" s="126" customFormat="1">
      <c r="A206" s="68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V206" s="176"/>
    </row>
    <row r="207" spans="1:22" s="126" customFormat="1">
      <c r="A207" s="68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V207" s="176"/>
    </row>
    <row r="208" spans="1:22" s="126" customFormat="1">
      <c r="A208" s="68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V208" s="176"/>
    </row>
    <row r="209" spans="1:22" s="126" customFormat="1">
      <c r="A209" s="68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V209" s="176"/>
    </row>
    <row r="210" spans="1:22" s="126" customFormat="1">
      <c r="A210" s="68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V210" s="176"/>
    </row>
    <row r="211" spans="1:22" s="126" customFormat="1">
      <c r="A211" s="68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V211" s="176"/>
    </row>
    <row r="212" spans="1:22" s="126" customFormat="1">
      <c r="A212" s="68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V212" s="176"/>
    </row>
    <row r="213" spans="1:22" s="126" customFormat="1">
      <c r="A213" s="68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V213" s="176"/>
    </row>
    <row r="214" spans="1:22" s="126" customFormat="1">
      <c r="A214" s="68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V214" s="176"/>
    </row>
    <row r="215" spans="1:22" s="126" customFormat="1">
      <c r="A215" s="68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V215" s="176"/>
    </row>
    <row r="216" spans="1:22" s="126" customFormat="1">
      <c r="A216" s="68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V216" s="176"/>
    </row>
    <row r="217" spans="1:22" s="126" customFormat="1">
      <c r="A217" s="68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V217" s="176"/>
    </row>
    <row r="218" spans="1:22" s="126" customFormat="1">
      <c r="A218" s="68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V218" s="176"/>
    </row>
    <row r="219" spans="1:22" s="126" customFormat="1">
      <c r="A219" s="68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V219" s="176"/>
    </row>
    <row r="220" spans="1:22" s="126" customFormat="1">
      <c r="A220" s="68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V220" s="176"/>
    </row>
    <row r="221" spans="1:22" s="126" customFormat="1">
      <c r="A221" s="68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V221" s="176"/>
    </row>
    <row r="222" spans="1:22" s="126" customFormat="1">
      <c r="A222" s="68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V222" s="176"/>
    </row>
    <row r="223" spans="1:22" s="126" customFormat="1">
      <c r="A223" s="68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V223" s="176"/>
    </row>
    <row r="224" spans="1:22" s="126" customFormat="1">
      <c r="A224" s="68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V224" s="176"/>
    </row>
    <row r="225" spans="1:22" s="126" customFormat="1">
      <c r="A225" s="68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V225" s="176"/>
    </row>
    <row r="226" spans="1:22" s="126" customFormat="1">
      <c r="A226" s="68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V226" s="176"/>
    </row>
    <row r="227" spans="1:22" s="126" customFormat="1">
      <c r="A227" s="68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V227" s="176"/>
    </row>
    <row r="228" spans="1:22" s="126" customFormat="1">
      <c r="A228" s="68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V228" s="176"/>
    </row>
    <row r="229" spans="1:22" s="126" customFormat="1">
      <c r="A229" s="68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V229" s="176"/>
    </row>
    <row r="230" spans="1:22" s="126" customFormat="1">
      <c r="A230" s="68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V230" s="176"/>
    </row>
    <row r="231" spans="1:22" s="126" customFormat="1">
      <c r="A231" s="68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V231" s="176"/>
    </row>
    <row r="232" spans="1:22" s="126" customFormat="1">
      <c r="A232" s="68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V232" s="176"/>
    </row>
    <row r="233" spans="1:22" s="126" customFormat="1">
      <c r="A233" s="68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V233" s="176"/>
    </row>
    <row r="234" spans="1:22" s="126" customFormat="1">
      <c r="A234" s="68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V234" s="176"/>
    </row>
    <row r="235" spans="1:22" s="126" customFormat="1">
      <c r="A235" s="68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V235" s="176"/>
    </row>
    <row r="236" spans="1:22" s="126" customFormat="1">
      <c r="A236" s="68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V236" s="176"/>
    </row>
    <row r="237" spans="1:22" s="126" customFormat="1">
      <c r="A237" s="68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V237" s="176"/>
    </row>
    <row r="238" spans="1:22" s="126" customFormat="1">
      <c r="A238" s="68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V238" s="176"/>
    </row>
    <row r="239" spans="1:22" s="126" customFormat="1">
      <c r="A239" s="68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V239" s="176"/>
    </row>
    <row r="240" spans="1:22" s="126" customFormat="1">
      <c r="A240" s="68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V240" s="176"/>
    </row>
    <row r="241" spans="1:22" s="126" customFormat="1">
      <c r="A241" s="68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V241" s="176"/>
    </row>
    <row r="242" spans="1:22" s="126" customFormat="1">
      <c r="A242" s="68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V242" s="176"/>
    </row>
    <row r="243" spans="1:22" s="126" customFormat="1">
      <c r="A243" s="68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V243" s="176"/>
    </row>
    <row r="244" spans="1:22" s="126" customFormat="1">
      <c r="A244" s="68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V244" s="176"/>
    </row>
    <row r="245" spans="1:22" s="126" customFormat="1">
      <c r="A245" s="68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V245" s="176"/>
    </row>
    <row r="246" spans="1:22" s="126" customFormat="1">
      <c r="A246" s="68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V246" s="176"/>
    </row>
    <row r="247" spans="1:22" s="126" customFormat="1">
      <c r="A247" s="68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V247" s="176"/>
    </row>
    <row r="248" spans="1:22" s="126" customFormat="1">
      <c r="A248" s="68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V248" s="176"/>
    </row>
    <row r="249" spans="1:22" s="126" customFormat="1">
      <c r="A249" s="68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V249" s="176"/>
    </row>
    <row r="250" spans="1:22" s="126" customFormat="1">
      <c r="A250" s="68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V250" s="176"/>
    </row>
    <row r="251" spans="1:22" s="126" customFormat="1">
      <c r="A251" s="68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V251" s="176"/>
    </row>
    <row r="252" spans="1:22" s="126" customFormat="1">
      <c r="A252" s="68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V252" s="176"/>
    </row>
    <row r="253" spans="1:22" s="126" customFormat="1">
      <c r="A253" s="68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V253" s="176"/>
    </row>
    <row r="254" spans="1:22" s="126" customFormat="1">
      <c r="A254" s="68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V254" s="176"/>
    </row>
    <row r="255" spans="1:22" s="126" customFormat="1">
      <c r="A255" s="68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V255" s="176"/>
    </row>
    <row r="256" spans="1:22" s="126" customFormat="1">
      <c r="A256" s="68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V256" s="176"/>
    </row>
    <row r="257" spans="1:22" s="126" customFormat="1">
      <c r="A257" s="68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V257" s="176"/>
    </row>
    <row r="258" spans="1:22" s="126" customFormat="1">
      <c r="A258" s="68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V258" s="176"/>
    </row>
    <row r="259" spans="1:22" s="126" customFormat="1">
      <c r="A259" s="68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V259" s="176"/>
    </row>
    <row r="260" spans="1:22" s="126" customFormat="1">
      <c r="A260" s="68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V260" s="176"/>
    </row>
    <row r="261" spans="1:22" s="126" customFormat="1">
      <c r="A261" s="68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V261" s="176"/>
    </row>
    <row r="262" spans="1:22" s="126" customFormat="1">
      <c r="A262" s="68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V262" s="176"/>
    </row>
    <row r="263" spans="1:22" s="126" customFormat="1">
      <c r="A263" s="68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V263" s="176"/>
    </row>
    <row r="264" spans="1:22" s="126" customFormat="1">
      <c r="A264" s="68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V264" s="176"/>
    </row>
    <row r="265" spans="1:22" s="126" customFormat="1">
      <c r="A265" s="68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V265" s="176"/>
    </row>
    <row r="266" spans="1:22" s="126" customFormat="1">
      <c r="A266" s="68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V266" s="176"/>
    </row>
    <row r="267" spans="1:22" s="126" customFormat="1">
      <c r="A267" s="68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V267" s="176"/>
    </row>
    <row r="268" spans="1:22" s="126" customFormat="1">
      <c r="A268" s="68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V268" s="176"/>
    </row>
    <row r="269" spans="1:22" s="126" customFormat="1">
      <c r="A269" s="68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V269" s="176"/>
    </row>
    <row r="270" spans="1:22" s="126" customFormat="1">
      <c r="A270" s="68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V270" s="176"/>
    </row>
    <row r="271" spans="1:22" s="126" customFormat="1">
      <c r="A271" s="68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V271" s="176"/>
    </row>
  </sheetData>
  <sheetProtection selectLockedCells="1"/>
  <mergeCells count="34">
    <mergeCell ref="AB13:AC13"/>
    <mergeCell ref="V3:V4"/>
    <mergeCell ref="B9:S9"/>
    <mergeCell ref="B10:S10"/>
    <mergeCell ref="B12:S12"/>
    <mergeCell ref="B13:B14"/>
    <mergeCell ref="C13:C14"/>
    <mergeCell ref="D13:D14"/>
    <mergeCell ref="E13:E14"/>
    <mergeCell ref="F13:F14"/>
    <mergeCell ref="G13:H13"/>
    <mergeCell ref="I13:I14"/>
    <mergeCell ref="J13:O13"/>
    <mergeCell ref="P13:S13"/>
    <mergeCell ref="T13:T14"/>
    <mergeCell ref="X13:Y13"/>
    <mergeCell ref="B17:F18"/>
    <mergeCell ref="I17:I18"/>
    <mergeCell ref="T17:T18"/>
    <mergeCell ref="G18:H18"/>
    <mergeCell ref="J18:O18"/>
    <mergeCell ref="P18:Q18"/>
    <mergeCell ref="R18:S18"/>
    <mergeCell ref="K42:T42"/>
    <mergeCell ref="J43:T43"/>
    <mergeCell ref="C29:C30"/>
    <mergeCell ref="C31:C32"/>
    <mergeCell ref="C33:C34"/>
    <mergeCell ref="C35:C36"/>
    <mergeCell ref="C23:C24"/>
    <mergeCell ref="C25:C26"/>
    <mergeCell ref="C27:C28"/>
    <mergeCell ref="C37:C38"/>
    <mergeCell ref="C39:C40"/>
  </mergeCells>
  <conditionalFormatting sqref="B4">
    <cfRule type="cellIs" dxfId="26" priority="4" operator="equal">
      <formula>"Departament"</formula>
    </cfRule>
  </conditionalFormatting>
  <conditionalFormatting sqref="B5:B6">
    <cfRule type="containsBlanks" dxfId="25" priority="8">
      <formula>LEN(TRIM(B5))=0</formula>
    </cfRule>
  </conditionalFormatting>
  <conditionalFormatting sqref="B43 J43:T43">
    <cfRule type="cellIs" dxfId="24" priority="2" operator="equal">
      <formula>0</formula>
    </cfRule>
  </conditionalFormatting>
  <conditionalFormatting sqref="C15:D16 F15:O16">
    <cfRule type="containsBlanks" dxfId="23" priority="7">
      <formula>LEN(TRIM(C15))=0</formula>
    </cfRule>
  </conditionalFormatting>
  <conditionalFormatting sqref="C15:S16">
    <cfRule type="expression" dxfId="22" priority="5">
      <formula>$F15="DFA"</formula>
    </cfRule>
    <cfRule type="expression" dxfId="21" priority="6">
      <formula>$D15&lt;&gt;""</formula>
    </cfRule>
  </conditionalFormatting>
  <conditionalFormatting sqref="E15:E16 P15:S16">
    <cfRule type="containsBlanks" dxfId="20" priority="9">
      <formula>LEN(TRIM(E15))=0</formula>
    </cfRule>
  </conditionalFormatting>
  <conditionalFormatting sqref="E46">
    <cfRule type="cellIs" dxfId="19" priority="1" operator="equal">
      <formula>0</formula>
    </cfRule>
  </conditionalFormatting>
  <pageMargins left="0.55118110236220474" right="0.47244094488188981" top="0.51181102362204722" bottom="0.70866141732283472" header="0.15748031496062992" footer="0.19685039370078741"/>
  <pageSetup paperSize="9" scale="73" orientation="portrait" r:id="rId1"/>
  <headerFooter alignWithMargins="0">
    <oddFooter>&amp;LF 799.24/Ed.02_F01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Nomenclatoare!$M$25:$M$27</xm:f>
          </x14:formula1>
          <xm:sqref>C15:C16</xm:sqref>
        </x14:dataValidation>
        <x14:dataValidation type="list" allowBlank="1" showInputMessage="1" showErrorMessage="1">
          <x14:formula1>
            <xm:f>Nomenclatoare!$M$32:$M$34</xm:f>
          </x14:formula1>
          <xm:sqref>F15:F16</xm:sqref>
        </x14:dataValidation>
        <x14:dataValidation type="list" allowBlank="1" showInputMessage="1" showErrorMessage="1">
          <x14:formula1>
            <xm:f>Nomenclatoare!$M$37:$M$39</xm:f>
          </x14:formula1>
          <xm:sqref>I15:I16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0"/>
  <sheetViews>
    <sheetView topLeftCell="A3" zoomScaleNormal="100" workbookViewId="0">
      <selection activeCell="A25" sqref="A25:J25"/>
    </sheetView>
  </sheetViews>
  <sheetFormatPr defaultColWidth="8.85546875" defaultRowHeight="12.75"/>
  <cols>
    <col min="1" max="14" width="8.85546875" style="1"/>
    <col min="15" max="15" width="5.7109375" style="1" customWidth="1"/>
    <col min="16" max="16384" width="8.85546875" style="1"/>
  </cols>
  <sheetData>
    <row r="1" spans="1:16" ht="15" customHeight="1">
      <c r="A1" s="73" t="s">
        <v>67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6" ht="15" customHeight="1">
      <c r="A2" s="73" t="s">
        <v>16</v>
      </c>
      <c r="B2" s="10"/>
      <c r="C2" s="10"/>
      <c r="D2" s="10"/>
      <c r="E2" s="10"/>
      <c r="F2" s="10"/>
      <c r="G2" s="10"/>
      <c r="H2" s="11"/>
      <c r="I2" s="10"/>
      <c r="J2" s="11"/>
      <c r="K2" s="10"/>
      <c r="L2" s="10" t="s">
        <v>91</v>
      </c>
      <c r="M2" s="10"/>
      <c r="N2" s="10"/>
      <c r="O2" s="10"/>
      <c r="P2" s="193"/>
    </row>
    <row r="3" spans="1:16" ht="15" customHeight="1">
      <c r="A3" s="14" t="str">
        <f>IF(Pagina1!$D$4="","Departament",Pagina1!$D$4)</f>
        <v>Departament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93"/>
    </row>
    <row r="4" spans="1:16" ht="15" customHeight="1">
      <c r="A4" s="88" t="str">
        <f>IF(Pagina1!$D$12="","",CONCATENATE(Pagina1!$B$12,"  ",Pagina1!$D$12))</f>
        <v/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93"/>
    </row>
    <row r="5" spans="1:16" ht="15" customHeight="1">
      <c r="A5" s="88" t="str">
        <f>IF(Pagina1!$D$13="","",CONCATENATE(Pagina1!$B$13,"  ",Pagina1!$D$13))</f>
        <v/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93"/>
    </row>
    <row r="6" spans="1:16" ht="15" customHeight="1">
      <c r="A6" s="88"/>
      <c r="B6" s="10"/>
      <c r="C6" s="10"/>
      <c r="D6" s="10"/>
      <c r="E6" s="10"/>
      <c r="F6" s="10"/>
      <c r="G6" s="10"/>
      <c r="H6" s="10"/>
      <c r="I6" s="10"/>
      <c r="J6" s="10"/>
      <c r="K6" s="10"/>
      <c r="L6" s="10" t="s">
        <v>38</v>
      </c>
      <c r="M6" s="10"/>
      <c r="N6" s="10"/>
      <c r="O6" s="10"/>
      <c r="P6" s="193"/>
    </row>
    <row r="7" spans="1:16" ht="15" customHeight="1">
      <c r="A7" s="88"/>
      <c r="B7" s="10"/>
      <c r="C7" s="10"/>
      <c r="D7" s="10"/>
      <c r="E7" s="10"/>
      <c r="F7" s="10"/>
      <c r="G7" s="10"/>
      <c r="H7" s="10"/>
      <c r="I7" s="10"/>
      <c r="J7" s="10"/>
      <c r="K7" s="10"/>
      <c r="L7" s="10" t="str">
        <f>Pagina1!$H$7</f>
        <v>Prof. univ. dr. ing. Carol SCHNAKOVSZKY</v>
      </c>
      <c r="M7" s="10"/>
      <c r="N7" s="10"/>
      <c r="O7" s="10"/>
      <c r="P7" s="193"/>
    </row>
    <row r="8" spans="1:16" ht="15" customHeight="1">
      <c r="A8" s="30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193"/>
    </row>
    <row r="9" spans="1:16" ht="15" customHeight="1">
      <c r="A9" s="331" t="s">
        <v>18</v>
      </c>
      <c r="B9" s="331"/>
      <c r="C9" s="331"/>
      <c r="D9" s="331"/>
      <c r="E9" s="331"/>
      <c r="F9" s="331"/>
      <c r="G9" s="331"/>
      <c r="H9" s="331"/>
      <c r="I9" s="331"/>
      <c r="J9" s="331"/>
      <c r="K9" s="331"/>
      <c r="L9" s="331"/>
      <c r="M9" s="331"/>
      <c r="N9" s="331"/>
      <c r="O9" s="331"/>
      <c r="P9" s="193"/>
    </row>
    <row r="10" spans="1:16" ht="15" customHeight="1">
      <c r="A10" s="339" t="s">
        <v>90</v>
      </c>
      <c r="B10" s="339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193"/>
    </row>
    <row r="11" spans="1:16" ht="15" customHeight="1" thickBot="1">
      <c r="A11" s="196"/>
      <c r="B11" s="199"/>
      <c r="C11" s="196"/>
      <c r="D11" s="200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3"/>
    </row>
    <row r="12" spans="1:16" ht="15" customHeight="1" thickBot="1">
      <c r="A12" s="336" t="s">
        <v>88</v>
      </c>
      <c r="B12" s="337"/>
      <c r="C12" s="337"/>
      <c r="D12" s="337"/>
      <c r="E12" s="337"/>
      <c r="F12" s="337"/>
      <c r="G12" s="338"/>
      <c r="H12" s="336" t="s">
        <v>89</v>
      </c>
      <c r="I12" s="337"/>
      <c r="J12" s="337"/>
      <c r="K12" s="337"/>
      <c r="L12" s="337"/>
      <c r="M12" s="337"/>
      <c r="N12" s="338"/>
      <c r="O12" s="194"/>
      <c r="P12" s="193"/>
    </row>
    <row r="13" spans="1:16" ht="15" customHeight="1">
      <c r="A13" s="340"/>
      <c r="B13" s="341"/>
      <c r="C13" s="341"/>
      <c r="D13" s="341"/>
      <c r="E13" s="341"/>
      <c r="F13" s="341"/>
      <c r="G13" s="342"/>
      <c r="H13" s="340"/>
      <c r="I13" s="341"/>
      <c r="J13" s="341"/>
      <c r="K13" s="341"/>
      <c r="L13" s="341"/>
      <c r="M13" s="341"/>
      <c r="N13" s="342"/>
      <c r="O13" s="201"/>
      <c r="P13" s="193"/>
    </row>
    <row r="14" spans="1:16" ht="15" customHeight="1">
      <c r="A14" s="343"/>
      <c r="B14" s="344"/>
      <c r="C14" s="344"/>
      <c r="D14" s="344"/>
      <c r="E14" s="344"/>
      <c r="F14" s="344"/>
      <c r="G14" s="345"/>
      <c r="H14" s="343"/>
      <c r="I14" s="344"/>
      <c r="J14" s="344"/>
      <c r="K14" s="344"/>
      <c r="L14" s="344"/>
      <c r="M14" s="344"/>
      <c r="N14" s="345"/>
      <c r="O14" s="202"/>
      <c r="P14" s="193"/>
    </row>
    <row r="15" spans="1:16" ht="15" customHeight="1">
      <c r="A15" s="343"/>
      <c r="B15" s="344"/>
      <c r="C15" s="344"/>
      <c r="D15" s="344"/>
      <c r="E15" s="344"/>
      <c r="F15" s="344"/>
      <c r="G15" s="345"/>
      <c r="H15" s="343"/>
      <c r="I15" s="344"/>
      <c r="J15" s="344"/>
      <c r="K15" s="344"/>
      <c r="L15" s="344"/>
      <c r="M15" s="344"/>
      <c r="N15" s="345"/>
      <c r="O15" s="196"/>
      <c r="P15" s="193"/>
    </row>
    <row r="16" spans="1:16" ht="15" customHeight="1">
      <c r="A16" s="343"/>
      <c r="B16" s="344"/>
      <c r="C16" s="344"/>
      <c r="D16" s="344"/>
      <c r="E16" s="344"/>
      <c r="F16" s="344"/>
      <c r="G16" s="345"/>
      <c r="H16" s="343"/>
      <c r="I16" s="344"/>
      <c r="J16" s="344"/>
      <c r="K16" s="344"/>
      <c r="L16" s="344"/>
      <c r="M16" s="344"/>
      <c r="N16" s="345"/>
      <c r="O16" s="196"/>
      <c r="P16" s="193"/>
    </row>
    <row r="17" spans="1:73" ht="15" customHeight="1">
      <c r="A17" s="343"/>
      <c r="B17" s="344"/>
      <c r="C17" s="344"/>
      <c r="D17" s="344"/>
      <c r="E17" s="344"/>
      <c r="F17" s="344"/>
      <c r="G17" s="345"/>
      <c r="H17" s="343"/>
      <c r="I17" s="344"/>
      <c r="J17" s="344"/>
      <c r="K17" s="344"/>
      <c r="L17" s="344"/>
      <c r="M17" s="344"/>
      <c r="N17" s="345"/>
      <c r="O17" s="196"/>
      <c r="P17" s="193"/>
    </row>
    <row r="18" spans="1:73" ht="15" customHeight="1">
      <c r="A18" s="343"/>
      <c r="B18" s="344"/>
      <c r="C18" s="344"/>
      <c r="D18" s="344"/>
      <c r="E18" s="344"/>
      <c r="F18" s="344"/>
      <c r="G18" s="345"/>
      <c r="H18" s="343"/>
      <c r="I18" s="344"/>
      <c r="J18" s="344"/>
      <c r="K18" s="344"/>
      <c r="L18" s="344"/>
      <c r="M18" s="344"/>
      <c r="N18" s="345"/>
      <c r="O18" s="196"/>
      <c r="P18" s="193"/>
    </row>
    <row r="19" spans="1:73" ht="15" customHeight="1">
      <c r="A19" s="343"/>
      <c r="B19" s="344"/>
      <c r="C19" s="344"/>
      <c r="D19" s="344"/>
      <c r="E19" s="344"/>
      <c r="F19" s="344"/>
      <c r="G19" s="345"/>
      <c r="H19" s="343"/>
      <c r="I19" s="344"/>
      <c r="J19" s="344"/>
      <c r="K19" s="344"/>
      <c r="L19" s="344"/>
      <c r="M19" s="344"/>
      <c r="N19" s="345"/>
      <c r="O19" s="203"/>
      <c r="P19" s="193"/>
    </row>
    <row r="20" spans="1:73" ht="15" customHeight="1" thickBot="1">
      <c r="A20" s="346"/>
      <c r="B20" s="347"/>
      <c r="C20" s="347"/>
      <c r="D20" s="347"/>
      <c r="E20" s="347"/>
      <c r="F20" s="347"/>
      <c r="G20" s="348"/>
      <c r="H20" s="346"/>
      <c r="I20" s="347"/>
      <c r="J20" s="347"/>
      <c r="K20" s="347"/>
      <c r="L20" s="347"/>
      <c r="M20" s="347"/>
      <c r="N20" s="348"/>
      <c r="O20" s="199"/>
      <c r="P20" s="193"/>
    </row>
    <row r="21" spans="1:73" ht="15" customHeight="1">
      <c r="A21" s="199"/>
      <c r="B21" s="199"/>
      <c r="C21" s="199"/>
      <c r="D21" s="199"/>
      <c r="E21" s="199"/>
      <c r="F21" s="199"/>
      <c r="G21" s="197"/>
      <c r="H21" s="199"/>
      <c r="I21" s="199"/>
      <c r="J21" s="199"/>
      <c r="K21" s="199"/>
      <c r="L21" s="196"/>
      <c r="M21" s="204"/>
      <c r="N21" s="199"/>
      <c r="O21" s="199"/>
      <c r="P21" s="193"/>
    </row>
    <row r="22" spans="1:73" ht="15" customHeight="1">
      <c r="A22" s="199"/>
      <c r="B22" s="199"/>
      <c r="C22" s="199"/>
      <c r="D22" s="199"/>
      <c r="E22" s="199"/>
      <c r="F22" s="199"/>
      <c r="G22" s="197"/>
      <c r="H22" s="199"/>
      <c r="I22" s="199"/>
      <c r="J22" s="199"/>
      <c r="K22" s="199"/>
      <c r="L22" s="196"/>
      <c r="M22" s="204"/>
      <c r="N22" s="199"/>
      <c r="O22" s="199"/>
      <c r="P22" s="193"/>
    </row>
    <row r="23" spans="1:73">
      <c r="A23" s="195"/>
      <c r="B23" s="198"/>
      <c r="C23" s="196"/>
      <c r="D23" s="193"/>
      <c r="E23" s="196"/>
      <c r="F23" s="196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1:73">
      <c r="A24" s="196"/>
      <c r="B24" s="198"/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56"/>
      <c r="N24" s="196"/>
      <c r="O24" s="196"/>
      <c r="P24" s="193"/>
    </row>
    <row r="25" spans="1:73">
      <c r="A25" s="196"/>
      <c r="B25" s="198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56"/>
      <c r="N25" s="196"/>
      <c r="O25" s="196"/>
      <c r="P25" s="193"/>
    </row>
    <row r="26" spans="1:73">
      <c r="A26" s="204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196"/>
      <c r="P26" s="196"/>
    </row>
    <row r="27" spans="1:73" s="56" customFormat="1" ht="15" customHeight="1">
      <c r="B27" s="13" t="str">
        <f>Pagina1!$B$45</f>
        <v>DECAN,</v>
      </c>
      <c r="D27" s="86">
        <f>Pagina1!F6</f>
        <v>0</v>
      </c>
      <c r="K27" s="12"/>
      <c r="L27" s="12"/>
      <c r="M27" s="13" t="str">
        <f>Pagina1!$I$45</f>
        <v>DIRECTOR DEPARTAMENT,</v>
      </c>
      <c r="N27" s="12"/>
      <c r="O27" s="12"/>
      <c r="P27" s="13"/>
      <c r="Q27" s="13"/>
      <c r="R27" s="13"/>
      <c r="S27" s="13"/>
      <c r="T27" s="126"/>
      <c r="U27" s="17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1"/>
      <c r="BF27" s="70"/>
      <c r="BG27" s="70"/>
      <c r="BH27" s="70"/>
      <c r="BI27" s="70"/>
      <c r="BJ27" s="71"/>
      <c r="BK27" s="71"/>
      <c r="BL27" s="72"/>
      <c r="BM27" s="72"/>
      <c r="BN27" s="72"/>
      <c r="BO27" s="72"/>
      <c r="BP27" s="72"/>
      <c r="BQ27" s="72"/>
      <c r="BR27" s="71"/>
      <c r="BS27" s="71"/>
      <c r="BT27" s="71"/>
      <c r="BU27" s="71"/>
    </row>
    <row r="28" spans="1:73">
      <c r="A28" s="30" t="str">
        <f>Pagina1!$A$46</f>
        <v>Prof. univ. dr. ing. Mirela PANAINTE-LEHĂDUȘ</v>
      </c>
      <c r="B28" s="56"/>
      <c r="C28" s="13"/>
      <c r="D28" s="86"/>
      <c r="E28" s="13"/>
      <c r="F28" s="13"/>
      <c r="G28" s="13"/>
      <c r="H28" s="13"/>
      <c r="I28" s="56"/>
      <c r="J28" s="12"/>
      <c r="K28" s="12"/>
      <c r="L28" s="12"/>
      <c r="M28" s="13">
        <f>Pagina1!$G$46</f>
        <v>0</v>
      </c>
      <c r="N28" s="12"/>
      <c r="O28" s="12"/>
    </row>
    <row r="29" spans="1:73">
      <c r="H29" s="245" t="str">
        <f>Pagina1!$F$48</f>
        <v>COORDONATOR PROGRAM,</v>
      </c>
    </row>
    <row r="30" spans="1:73">
      <c r="H30" s="13">
        <f>Pagina1!$F$49</f>
        <v>0</v>
      </c>
    </row>
  </sheetData>
  <mergeCells count="6">
    <mergeCell ref="A9:O9"/>
    <mergeCell ref="A12:G12"/>
    <mergeCell ref="H12:N12"/>
    <mergeCell ref="A10:O10"/>
    <mergeCell ref="A13:G20"/>
    <mergeCell ref="H13:N20"/>
  </mergeCells>
  <conditionalFormatting sqref="A3">
    <cfRule type="cellIs" dxfId="18" priority="4" operator="equal">
      <formula>"Departament"</formula>
    </cfRule>
  </conditionalFormatting>
  <conditionalFormatting sqref="A4:A5">
    <cfRule type="containsBlanks" dxfId="17" priority="5">
      <formula>LEN(TRIM(A4))=0</formula>
    </cfRule>
  </conditionalFormatting>
  <conditionalFormatting sqref="A28">
    <cfRule type="cellIs" dxfId="16" priority="3" operator="equal">
      <formula>0</formula>
    </cfRule>
  </conditionalFormatting>
  <conditionalFormatting sqref="H30">
    <cfRule type="cellIs" dxfId="15" priority="1" operator="equal">
      <formula>0</formula>
    </cfRule>
  </conditionalFormatting>
  <conditionalFormatting sqref="M28">
    <cfRule type="cellIs" dxfId="14" priority="2" operator="equal">
      <formula>0</formula>
    </cfRule>
  </conditionalFormatting>
  <pageMargins left="0.55118110236220474" right="0.47244094488188981" top="0.51181102362204722" bottom="0.70866141732283472" header="0.15748031496062992" footer="0.19685039370078741"/>
  <pageSetup paperSize="9" scale="72" orientation="portrait" r:id="rId1"/>
  <headerFooter alignWithMargins="0">
    <oddFooter>&amp;LF 799.24/Ed.02_F01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6"/>
  <sheetViews>
    <sheetView zoomScale="85" zoomScaleNormal="85" workbookViewId="0">
      <selection activeCell="A25" sqref="A25:J25"/>
    </sheetView>
  </sheetViews>
  <sheetFormatPr defaultColWidth="8.85546875" defaultRowHeight="12.75"/>
  <cols>
    <col min="1" max="1" width="8.85546875" style="1"/>
    <col min="2" max="2" width="63" style="1" bestFit="1" customWidth="1"/>
    <col min="3" max="3" width="39.28515625" style="1" bestFit="1" customWidth="1"/>
    <col min="4" max="4" width="68.28515625" style="1" bestFit="1" customWidth="1"/>
    <col min="5" max="5" width="36.140625" style="1" bestFit="1" customWidth="1"/>
    <col min="6" max="6" width="27.5703125" style="1" bestFit="1" customWidth="1"/>
    <col min="7" max="7" width="31.42578125" style="1" bestFit="1" customWidth="1"/>
    <col min="8" max="8" width="48.85546875" style="1" bestFit="1" customWidth="1"/>
    <col min="9" max="9" width="84.140625" style="1" bestFit="1" customWidth="1"/>
    <col min="10" max="10" width="8.85546875" style="1"/>
    <col min="11" max="11" width="26.42578125" style="1" bestFit="1" customWidth="1"/>
    <col min="12" max="12" width="31.140625" style="1" bestFit="1" customWidth="1"/>
    <col min="13" max="13" width="8.85546875" style="1"/>
    <col min="14" max="14" width="48.85546875" style="1" bestFit="1" customWidth="1"/>
    <col min="15" max="15" width="60.140625" style="1" bestFit="1" customWidth="1"/>
    <col min="16" max="16384" width="8.85546875" style="1"/>
  </cols>
  <sheetData>
    <row r="1" spans="2:15">
      <c r="B1" s="1" t="s">
        <v>70</v>
      </c>
      <c r="C1" s="1" t="s">
        <v>71</v>
      </c>
      <c r="D1" s="1" t="s">
        <v>72</v>
      </c>
      <c r="E1" s="1" t="s">
        <v>73</v>
      </c>
      <c r="F1" s="1" t="s">
        <v>74</v>
      </c>
      <c r="G1" s="1" t="s">
        <v>75</v>
      </c>
      <c r="H1" s="1" t="s">
        <v>76</v>
      </c>
      <c r="I1" s="1" t="s">
        <v>77</v>
      </c>
      <c r="K1" s="1" t="s">
        <v>117</v>
      </c>
      <c r="L1" s="1" t="s">
        <v>118</v>
      </c>
    </row>
    <row r="2" spans="2:15">
      <c r="B2" s="1" t="s">
        <v>16</v>
      </c>
      <c r="C2" s="1" t="s">
        <v>119</v>
      </c>
      <c r="D2" s="1" t="s">
        <v>120</v>
      </c>
      <c r="E2" s="1" t="s">
        <v>121</v>
      </c>
      <c r="F2" s="1" t="s">
        <v>122</v>
      </c>
      <c r="G2" s="1" t="s">
        <v>79</v>
      </c>
      <c r="H2" s="2" t="s">
        <v>123</v>
      </c>
      <c r="I2" s="1" t="s">
        <v>124</v>
      </c>
      <c r="K2" s="1" t="str" cm="1">
        <f t="array" ref="K2:K3">_xlfn.UNIQUE(F2:F34)</f>
        <v>Studii universitare de master</v>
      </c>
      <c r="L2" s="1" t="str" cm="1">
        <f t="array" ref="L2:L3">_xlfn.UNIQUE(Table1[Forma de învățământ])</f>
        <v>Învățământ cu frecvență (IF)</v>
      </c>
    </row>
    <row r="3" spans="2:15">
      <c r="B3" s="1" t="s">
        <v>80</v>
      </c>
      <c r="C3" s="1" t="s">
        <v>125</v>
      </c>
      <c r="D3" s="1" t="s">
        <v>126</v>
      </c>
      <c r="E3" s="1" t="s">
        <v>127</v>
      </c>
      <c r="F3" s="1" t="s">
        <v>122</v>
      </c>
      <c r="G3" s="1" t="s">
        <v>79</v>
      </c>
      <c r="H3" s="3" t="s">
        <v>128</v>
      </c>
      <c r="I3" s="1" t="s">
        <v>129</v>
      </c>
      <c r="K3" s="1" t="str">
        <v>Studii universitare de licență</v>
      </c>
      <c r="L3" s="1" t="str">
        <v>Învățământ cu frecvență dual (IFD)</v>
      </c>
    </row>
    <row r="4" spans="2:15">
      <c r="B4" s="1" t="s">
        <v>81</v>
      </c>
      <c r="C4" s="1" t="s">
        <v>130</v>
      </c>
      <c r="D4" s="1" t="s">
        <v>131</v>
      </c>
      <c r="E4" s="1" t="s">
        <v>132</v>
      </c>
      <c r="F4" s="1" t="s">
        <v>122</v>
      </c>
      <c r="G4" s="1" t="s">
        <v>79</v>
      </c>
      <c r="H4" s="2" t="s">
        <v>133</v>
      </c>
      <c r="I4" s="1" t="s">
        <v>202</v>
      </c>
    </row>
    <row r="5" spans="2:15">
      <c r="B5" s="1" t="s">
        <v>82</v>
      </c>
      <c r="C5" s="1" t="s">
        <v>134</v>
      </c>
      <c r="D5" s="1" t="s">
        <v>135</v>
      </c>
      <c r="E5" s="1" t="s">
        <v>136</v>
      </c>
      <c r="F5" s="1" t="s">
        <v>122</v>
      </c>
      <c r="G5" s="1" t="s">
        <v>79</v>
      </c>
      <c r="H5" s="3" t="s">
        <v>137</v>
      </c>
      <c r="I5" s="1" t="s">
        <v>138</v>
      </c>
    </row>
    <row r="6" spans="2:15">
      <c r="B6" s="1" t="s">
        <v>83</v>
      </c>
      <c r="C6" s="1" t="s">
        <v>139</v>
      </c>
      <c r="D6" s="1" t="s">
        <v>140</v>
      </c>
      <c r="E6" s="1" t="s">
        <v>141</v>
      </c>
      <c r="F6" s="1" t="s">
        <v>122</v>
      </c>
      <c r="G6" s="1" t="s">
        <v>79</v>
      </c>
      <c r="H6" s="2" t="s">
        <v>142</v>
      </c>
      <c r="I6" s="1" t="s">
        <v>143</v>
      </c>
    </row>
    <row r="7" spans="2:15">
      <c r="F7" s="1" t="s">
        <v>122</v>
      </c>
      <c r="G7" s="1" t="s">
        <v>79</v>
      </c>
      <c r="H7" s="2" t="s">
        <v>142</v>
      </c>
      <c r="I7" s="1" t="s">
        <v>144</v>
      </c>
    </row>
    <row r="8" spans="2:15">
      <c r="F8" s="1" t="s">
        <v>122</v>
      </c>
      <c r="G8" s="1" t="s">
        <v>79</v>
      </c>
      <c r="H8" s="3" t="s">
        <v>145</v>
      </c>
      <c r="I8" s="1" t="s">
        <v>146</v>
      </c>
      <c r="N8" s="1" t="s">
        <v>110</v>
      </c>
      <c r="O8" s="1" t="s">
        <v>147</v>
      </c>
    </row>
    <row r="9" spans="2:15">
      <c r="F9" s="1" t="s">
        <v>122</v>
      </c>
      <c r="G9" s="1" t="s">
        <v>79</v>
      </c>
      <c r="H9" s="2" t="s">
        <v>148</v>
      </c>
      <c r="I9" s="1" t="s">
        <v>149</v>
      </c>
      <c r="N9" s="1" t="str" cm="1">
        <f t="array" ref="N9:N19">_xlfn.UNIQUE(Table1[Domeniul])</f>
        <v>INGINERIA MEDIULUI</v>
      </c>
      <c r="O9" s="1" t="str" cm="1">
        <f t="array" ref="O9">_xlfn._xlws.FILTER(Table1[Programul de studii],Table1[Domeniul]=Pagina1!D12,"Alege întâi domeniul!")</f>
        <v>Alege întâi domeniul!</v>
      </c>
    </row>
    <row r="10" spans="2:15">
      <c r="F10" s="1" t="s">
        <v>122</v>
      </c>
      <c r="G10" s="1" t="s">
        <v>79</v>
      </c>
      <c r="H10" s="3" t="s">
        <v>150</v>
      </c>
      <c r="I10" s="1" t="s">
        <v>151</v>
      </c>
      <c r="N10" s="1" t="str">
        <v>INGINERIA PRODUSELOR ALIMENTARE</v>
      </c>
    </row>
    <row r="11" spans="2:15">
      <c r="F11" s="1" t="s">
        <v>122</v>
      </c>
      <c r="G11" s="1" t="s">
        <v>79</v>
      </c>
      <c r="H11" s="3" t="s">
        <v>152</v>
      </c>
      <c r="I11" s="1" t="s">
        <v>153</v>
      </c>
      <c r="N11" s="1" t="str">
        <v>INGINERIE CHIMICĂ</v>
      </c>
    </row>
    <row r="12" spans="2:15">
      <c r="F12" s="1" t="s">
        <v>122</v>
      </c>
      <c r="G12" s="1" t="s">
        <v>79</v>
      </c>
      <c r="H12" s="2" t="s">
        <v>142</v>
      </c>
      <c r="I12" s="1" t="s">
        <v>154</v>
      </c>
      <c r="N12" s="1" t="str">
        <v>INGINERIE ENERGETICĂ</v>
      </c>
    </row>
    <row r="13" spans="2:15">
      <c r="F13" s="1" t="s">
        <v>122</v>
      </c>
      <c r="G13" s="1" t="s">
        <v>79</v>
      </c>
      <c r="H13" s="3" t="s">
        <v>128</v>
      </c>
      <c r="I13" s="1" t="s">
        <v>155</v>
      </c>
      <c r="N13" s="1" t="str">
        <v>INGINERIE INDUSTRIALĂ</v>
      </c>
    </row>
    <row r="14" spans="2:15">
      <c r="F14" s="1" t="s">
        <v>78</v>
      </c>
      <c r="G14" s="1" t="s">
        <v>79</v>
      </c>
      <c r="H14" s="3" t="s">
        <v>152</v>
      </c>
      <c r="I14" s="1" t="s">
        <v>156</v>
      </c>
      <c r="N14" s="1" t="str">
        <v>INGINERIE MECANICĂ</v>
      </c>
    </row>
    <row r="15" spans="2:15">
      <c r="F15" s="1" t="s">
        <v>78</v>
      </c>
      <c r="G15" s="1" t="s">
        <v>79</v>
      </c>
      <c r="H15" s="2" t="s">
        <v>123</v>
      </c>
      <c r="I15" s="1" t="s">
        <v>157</v>
      </c>
      <c r="N15" s="1" t="str">
        <v>INGINERIE ŞI MANAGEMENT</v>
      </c>
    </row>
    <row r="16" spans="2:15">
      <c r="F16" s="1" t="s">
        <v>78</v>
      </c>
      <c r="G16" s="1" t="s">
        <v>79</v>
      </c>
      <c r="H16" s="3" t="s">
        <v>150</v>
      </c>
      <c r="I16" s="1" t="s">
        <v>195</v>
      </c>
      <c r="N16" s="1" t="str">
        <v>MECATRONICĂ ŞI ROBOTICĂ</v>
      </c>
    </row>
    <row r="17" spans="4:14">
      <c r="F17" s="1" t="s">
        <v>78</v>
      </c>
      <c r="G17" s="1" t="s">
        <v>79</v>
      </c>
      <c r="H17" s="3" t="s">
        <v>150</v>
      </c>
      <c r="I17" s="1" t="s">
        <v>158</v>
      </c>
      <c r="N17" s="1" t="str">
        <v>CALCULATOARE ŞI TEHNOLOGIA INFORMAŢIEI</v>
      </c>
    </row>
    <row r="18" spans="4:14">
      <c r="F18" s="1" t="s">
        <v>78</v>
      </c>
      <c r="G18" s="1" t="s">
        <v>79</v>
      </c>
      <c r="H18" s="2" t="s">
        <v>142</v>
      </c>
      <c r="I18" s="1" t="s">
        <v>159</v>
      </c>
      <c r="N18" s="1" t="str">
        <v>INGINERIE ȘI MANAGEMENT ÎN AGRICULTURĂ ȘI DEZVOLTARE RURALĂ</v>
      </c>
    </row>
    <row r="19" spans="4:14">
      <c r="D19" s="4"/>
      <c r="F19" s="1" t="s">
        <v>78</v>
      </c>
      <c r="G19" s="1" t="s">
        <v>79</v>
      </c>
      <c r="H19" s="2" t="s">
        <v>142</v>
      </c>
      <c r="I19" s="1" t="s">
        <v>160</v>
      </c>
      <c r="N19" s="1" t="str">
        <v>ȘTIINȚE INGINEREȘTI APLICATE</v>
      </c>
    </row>
    <row r="20" spans="4:14">
      <c r="F20" s="1" t="s">
        <v>78</v>
      </c>
      <c r="G20" s="1" t="s">
        <v>79</v>
      </c>
      <c r="H20" s="2" t="s">
        <v>142</v>
      </c>
      <c r="I20" s="1" t="s">
        <v>161</v>
      </c>
    </row>
    <row r="21" spans="4:14">
      <c r="F21" s="1" t="s">
        <v>78</v>
      </c>
      <c r="G21" s="1" t="s">
        <v>79</v>
      </c>
      <c r="H21" s="2" t="s">
        <v>148</v>
      </c>
      <c r="I21" s="1" t="s">
        <v>162</v>
      </c>
    </row>
    <row r="22" spans="4:14">
      <c r="F22" s="1" t="s">
        <v>78</v>
      </c>
      <c r="G22" s="1" t="s">
        <v>79</v>
      </c>
      <c r="H22" s="3" t="s">
        <v>145</v>
      </c>
      <c r="I22" s="1" t="s">
        <v>163</v>
      </c>
    </row>
    <row r="23" spans="4:14">
      <c r="F23" s="1" t="s">
        <v>78</v>
      </c>
      <c r="G23" s="1" t="s">
        <v>79</v>
      </c>
      <c r="H23" s="3" t="s">
        <v>137</v>
      </c>
      <c r="I23" s="1" t="s">
        <v>164</v>
      </c>
    </row>
    <row r="24" spans="4:14">
      <c r="F24" s="1" t="s">
        <v>78</v>
      </c>
      <c r="G24" s="1" t="s">
        <v>79</v>
      </c>
      <c r="H24" s="3" t="s">
        <v>128</v>
      </c>
      <c r="I24" s="3" t="s">
        <v>128</v>
      </c>
      <c r="N24" s="5" t="s">
        <v>165</v>
      </c>
    </row>
    <row r="25" spans="4:14">
      <c r="F25" s="1" t="s">
        <v>78</v>
      </c>
      <c r="G25" s="1" t="s">
        <v>79</v>
      </c>
      <c r="H25" s="2" t="s">
        <v>133</v>
      </c>
      <c r="I25" s="1" t="s">
        <v>166</v>
      </c>
      <c r="M25" s="6" t="s">
        <v>21</v>
      </c>
      <c r="N25" s="7" t="s">
        <v>36</v>
      </c>
    </row>
    <row r="26" spans="4:14">
      <c r="F26" s="1" t="s">
        <v>78</v>
      </c>
      <c r="G26" s="1" t="s">
        <v>79</v>
      </c>
      <c r="H26" s="1" t="s">
        <v>167</v>
      </c>
      <c r="I26" s="1" t="s">
        <v>168</v>
      </c>
      <c r="M26" s="6" t="s">
        <v>23</v>
      </c>
      <c r="N26" s="7" t="s">
        <v>169</v>
      </c>
    </row>
    <row r="27" spans="4:14">
      <c r="F27" s="1" t="s">
        <v>78</v>
      </c>
      <c r="G27" s="2" t="s">
        <v>170</v>
      </c>
      <c r="H27" s="2" t="s">
        <v>142</v>
      </c>
      <c r="I27" s="1" t="s">
        <v>171</v>
      </c>
      <c r="M27" s="6" t="s">
        <v>22</v>
      </c>
      <c r="N27" s="7" t="s">
        <v>37</v>
      </c>
    </row>
    <row r="28" spans="4:14">
      <c r="F28" s="1" t="s">
        <v>78</v>
      </c>
      <c r="G28" s="2" t="s">
        <v>170</v>
      </c>
      <c r="H28" s="2" t="s">
        <v>142</v>
      </c>
      <c r="I28" s="1" t="s">
        <v>172</v>
      </c>
    </row>
    <row r="29" spans="4:14">
      <c r="F29" s="1" t="s">
        <v>78</v>
      </c>
      <c r="G29" s="2" t="s">
        <v>170</v>
      </c>
      <c r="H29" s="2" t="s">
        <v>142</v>
      </c>
      <c r="I29" s="1" t="s">
        <v>193</v>
      </c>
    </row>
    <row r="30" spans="4:14">
      <c r="F30" s="1" t="s">
        <v>78</v>
      </c>
      <c r="G30" s="2" t="s">
        <v>170</v>
      </c>
      <c r="H30" s="2" t="s">
        <v>123</v>
      </c>
      <c r="I30" s="1" t="s">
        <v>173</v>
      </c>
    </row>
    <row r="31" spans="4:14">
      <c r="F31" s="1" t="s">
        <v>78</v>
      </c>
      <c r="G31" s="2" t="s">
        <v>170</v>
      </c>
      <c r="H31" s="3" t="s">
        <v>145</v>
      </c>
      <c r="I31" s="1" t="s">
        <v>174</v>
      </c>
      <c r="N31" s="5" t="s">
        <v>175</v>
      </c>
    </row>
    <row r="32" spans="4:14">
      <c r="F32" s="1" t="s">
        <v>78</v>
      </c>
      <c r="G32" s="2" t="s">
        <v>170</v>
      </c>
      <c r="H32" s="3" t="s">
        <v>137</v>
      </c>
      <c r="I32" s="1" t="s">
        <v>176</v>
      </c>
      <c r="M32" s="6" t="s">
        <v>177</v>
      </c>
      <c r="N32" s="7" t="s">
        <v>178</v>
      </c>
    </row>
    <row r="33" spans="6:15">
      <c r="F33" s="1" t="s">
        <v>78</v>
      </c>
      <c r="G33" s="2" t="s">
        <v>170</v>
      </c>
      <c r="H33" s="3" t="s">
        <v>128</v>
      </c>
      <c r="I33" s="3" t="s">
        <v>179</v>
      </c>
      <c r="M33" s="6" t="s">
        <v>180</v>
      </c>
      <c r="N33" s="7" t="s">
        <v>181</v>
      </c>
    </row>
    <row r="34" spans="6:15">
      <c r="F34" s="1" t="s">
        <v>122</v>
      </c>
      <c r="G34" s="2" t="s">
        <v>170</v>
      </c>
      <c r="H34" s="2" t="s">
        <v>142</v>
      </c>
      <c r="I34" s="1" t="s">
        <v>182</v>
      </c>
      <c r="M34" s="6" t="s">
        <v>183</v>
      </c>
      <c r="N34" s="7" t="s">
        <v>184</v>
      </c>
    </row>
    <row r="35" spans="6:15">
      <c r="F35" s="1" t="s">
        <v>78</v>
      </c>
      <c r="G35" s="2" t="s">
        <v>170</v>
      </c>
      <c r="H35" s="2" t="s">
        <v>133</v>
      </c>
      <c r="I35" s="1" t="s">
        <v>185</v>
      </c>
    </row>
    <row r="36" spans="6:15">
      <c r="F36" s="1" t="s">
        <v>78</v>
      </c>
      <c r="G36" s="2" t="s">
        <v>170</v>
      </c>
      <c r="H36" s="1" t="s">
        <v>152</v>
      </c>
      <c r="I36" s="1" t="s">
        <v>194</v>
      </c>
      <c r="N36" s="5" t="s">
        <v>186</v>
      </c>
    </row>
    <row r="37" spans="6:15">
      <c r="F37" s="1" t="s">
        <v>78</v>
      </c>
      <c r="G37" s="2" t="s">
        <v>170</v>
      </c>
      <c r="H37" s="1" t="s">
        <v>150</v>
      </c>
      <c r="I37" s="1" t="s">
        <v>196</v>
      </c>
      <c r="M37" s="6" t="s">
        <v>105</v>
      </c>
      <c r="N37" s="1" t="s">
        <v>187</v>
      </c>
    </row>
    <row r="38" spans="6:15">
      <c r="F38" s="1" t="s">
        <v>78</v>
      </c>
      <c r="G38" s="1" t="s">
        <v>79</v>
      </c>
      <c r="H38" s="1" t="s">
        <v>123</v>
      </c>
      <c r="I38" s="1" t="s">
        <v>197</v>
      </c>
      <c r="M38" s="6" t="s">
        <v>4</v>
      </c>
      <c r="N38" s="1" t="s">
        <v>188</v>
      </c>
    </row>
    <row r="39" spans="6:15">
      <c r="F39" s="1" t="s">
        <v>78</v>
      </c>
      <c r="G39" s="1" t="s">
        <v>79</v>
      </c>
      <c r="H39" s="1" t="s">
        <v>148</v>
      </c>
      <c r="I39" s="1" t="s">
        <v>198</v>
      </c>
      <c r="M39" s="6" t="s">
        <v>189</v>
      </c>
      <c r="N39" s="1" t="s">
        <v>190</v>
      </c>
    </row>
    <row r="40" spans="6:15">
      <c r="F40" s="1" t="s">
        <v>78</v>
      </c>
      <c r="G40" s="1" t="s">
        <v>79</v>
      </c>
      <c r="H40" s="1" t="s">
        <v>200</v>
      </c>
      <c r="I40" s="1" t="s">
        <v>199</v>
      </c>
    </row>
    <row r="41" spans="6:15">
      <c r="F41" s="1" t="s">
        <v>78</v>
      </c>
      <c r="G41" s="1" t="s">
        <v>79</v>
      </c>
      <c r="H41" s="1" t="s">
        <v>200</v>
      </c>
      <c r="I41" s="1" t="s">
        <v>201</v>
      </c>
    </row>
    <row r="42" spans="6:15">
      <c r="F42" s="1" t="s">
        <v>122</v>
      </c>
      <c r="G42" s="2" t="s">
        <v>170</v>
      </c>
      <c r="H42" s="2" t="s">
        <v>123</v>
      </c>
      <c r="I42" s="1" t="s">
        <v>203</v>
      </c>
    </row>
    <row r="43" spans="6:15">
      <c r="F43" s="1" t="s">
        <v>122</v>
      </c>
      <c r="G43" s="2" t="s">
        <v>170</v>
      </c>
      <c r="H43" s="3" t="s">
        <v>150</v>
      </c>
      <c r="I43" s="1" t="s">
        <v>204</v>
      </c>
    </row>
    <row r="44" spans="6:15">
      <c r="F44" s="1" t="s">
        <v>122</v>
      </c>
      <c r="G44" s="2" t="s">
        <v>170</v>
      </c>
      <c r="H44" s="8" t="s">
        <v>148</v>
      </c>
      <c r="I44" s="1" t="s">
        <v>205</v>
      </c>
      <c r="N44" s="1" t="s">
        <v>191</v>
      </c>
    </row>
    <row r="45" spans="6:15">
      <c r="F45" s="1" t="s">
        <v>122</v>
      </c>
      <c r="G45" s="2" t="s">
        <v>170</v>
      </c>
      <c r="H45" s="9" t="s">
        <v>145</v>
      </c>
      <c r="I45" s="1" t="s">
        <v>206</v>
      </c>
      <c r="N45" s="1" t="s">
        <v>106</v>
      </c>
      <c r="O45" s="1" t="s">
        <v>147</v>
      </c>
    </row>
    <row r="46" spans="6:15">
      <c r="F46" s="1" t="s">
        <v>122</v>
      </c>
      <c r="G46" s="2" t="s">
        <v>170</v>
      </c>
      <c r="H46" s="3" t="s">
        <v>128</v>
      </c>
      <c r="I46" s="1" t="s">
        <v>207</v>
      </c>
      <c r="N46" s="1" t="s">
        <v>84</v>
      </c>
      <c r="O46" s="1" t="s">
        <v>192</v>
      </c>
    </row>
  </sheetData>
  <dataConsolidate function="varp"/>
  <dataValidations count="2">
    <dataValidation type="list" allowBlank="1" showInputMessage="1" showErrorMessage="1" sqref="N46">
      <formula1>$N$9:$N$18</formula1>
    </dataValidation>
    <dataValidation type="list" allowBlank="1" showInputMessage="1" showErrorMessage="1" sqref="O46">
      <formula1>_xlfn.ANCHORARRAY($O$9)</formula1>
    </dataValidation>
  </dataValidations>
  <pageMargins left="0.55118110236220474" right="0.47244094488188981" top="0.51181102362204722" bottom="0.70866141732283472" header="0.15748031496062992" footer="0.19685039370078741"/>
  <pageSetup paperSize="9" scale="95" orientation="portrait" r:id="rId1"/>
  <headerFooter alignWithMargins="0">
    <oddFooter>&amp;LF 799.24/Ed.02_F01</oddFooter>
  </headerFooter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D5376481734248AC0FDD93A4719B5D" ma:contentTypeVersion="4" ma:contentTypeDescription="Create a new document." ma:contentTypeScope="" ma:versionID="acc7da2c91fbb1c531ee76716bd02c8c">
  <xsd:schema xmlns:xsd="http://www.w3.org/2001/XMLSchema" xmlns:xs="http://www.w3.org/2001/XMLSchema" xmlns:p="http://schemas.microsoft.com/office/2006/metadata/properties" xmlns:ns2="ebd2cae4-cfdb-44a0-acba-09c465dc06c7" targetNamespace="http://schemas.microsoft.com/office/2006/metadata/properties" ma:root="true" ma:fieldsID="3e4bd45a22413979f768f7a65b024dcb" ns2:_="">
    <xsd:import namespace="ebd2cae4-cfdb-44a0-acba-09c465dc06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2cae4-cfdb-44a0-acba-09c465dc06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231C0F-36D1-4CC9-B469-B7F7AF3F3C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d2cae4-cfdb-44a0-acba-09c465dc06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D1439E-A0A9-46F8-81E9-A0AE9791A559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ebd2cae4-cfdb-44a0-acba-09c465dc06c7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C05BDED-92B3-4D87-B8B9-95FE3442E7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15</vt:i4>
      </vt:variant>
    </vt:vector>
  </HeadingPairs>
  <TitlesOfParts>
    <vt:vector size="22" baseType="lpstr">
      <vt:lpstr>Pagina1</vt:lpstr>
      <vt:lpstr>Statistica</vt:lpstr>
      <vt:lpstr>AN I</vt:lpstr>
      <vt:lpstr>AN II</vt:lpstr>
      <vt:lpstr>Disertatie</vt:lpstr>
      <vt:lpstr>Competențe</vt:lpstr>
      <vt:lpstr>Nomenclatoare</vt:lpstr>
      <vt:lpstr>'AN II'!dimsi</vt:lpstr>
      <vt:lpstr>Disertatie!dimsi</vt:lpstr>
      <vt:lpstr>dimsi</vt:lpstr>
      <vt:lpstr>'AN II'!domeniu</vt:lpstr>
      <vt:lpstr>Disertatie!domeniu</vt:lpstr>
      <vt:lpstr>domeniu</vt:lpstr>
      <vt:lpstr>'AN I'!Print_Area</vt:lpstr>
      <vt:lpstr>'AN II'!Print_Area</vt:lpstr>
      <vt:lpstr>Competențe!Print_Area</vt:lpstr>
      <vt:lpstr>Disertatie!Print_Area</vt:lpstr>
      <vt:lpstr>Pagina1!Print_Area</vt:lpstr>
      <vt:lpstr>Statistica!Print_Area</vt:lpstr>
      <vt:lpstr>'AN II'!ProgStudii</vt:lpstr>
      <vt:lpstr>Disertatie!ProgStudii</vt:lpstr>
      <vt:lpstr>ProgStudii</vt:lpstr>
    </vt:vector>
  </TitlesOfParts>
  <Company>UB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</dc:creator>
  <cp:lastModifiedBy>Radu_C</cp:lastModifiedBy>
  <cp:lastPrinted>2025-09-11T10:28:39Z</cp:lastPrinted>
  <dcterms:created xsi:type="dcterms:W3CDTF">2006-02-02T15:07:42Z</dcterms:created>
  <dcterms:modified xsi:type="dcterms:W3CDTF">2025-09-25T09:16:54Z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0x01010078D5376481734248AC0FDD93A4719B5D</vt:lpwstr>
  </property>
</Properties>
</file>